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on1123\Downloads\2023 研究活動一覧\"/>
    </mc:Choice>
  </mc:AlternateContent>
  <xr:revisionPtr revIDLastSave="0" documentId="13_ncr:1_{35013B48-942E-40A3-9C9A-03448B128650}" xr6:coauthVersionLast="47" xr6:coauthVersionMax="47" xr10:uidLastSave="{00000000-0000-0000-0000-000000000000}"/>
  <bookViews>
    <workbookView xWindow="2730" yWindow="2730" windowWidth="21600" windowHeight="11385" tabRatio="520" xr2:uid="{00000000-000D-0000-FFFF-FFFF00000000}"/>
  </bookViews>
  <sheets>
    <sheet name="業績一覧" sheetId="1" r:id="rId1"/>
    <sheet name="領域名・奨学寄附金登録" sheetId="2" r:id="rId2"/>
    <sheet name="奨学寄附金" sheetId="3" r:id="rId3"/>
  </sheets>
  <definedNames>
    <definedName name="_xlnm.Print_Area" localSheetId="0">業績一覧!$A$1:$H$235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2" i="1" l="1"/>
  <c r="X232" i="1"/>
  <c r="W232" i="1"/>
  <c r="B232" i="1"/>
  <c r="AJ229" i="1"/>
  <c r="X229" i="1"/>
  <c r="W229" i="1"/>
  <c r="B229" i="1"/>
  <c r="F226" i="1"/>
  <c r="D226" i="1"/>
  <c r="B226" i="1"/>
  <c r="D220" i="1"/>
  <c r="C220" i="1"/>
  <c r="F216" i="1"/>
  <c r="AJ210" i="1"/>
  <c r="X210" i="1"/>
  <c r="W210" i="1"/>
  <c r="J210" i="1"/>
  <c r="C210" i="1"/>
  <c r="B210" i="1"/>
  <c r="AJ207" i="1"/>
  <c r="X207" i="1"/>
  <c r="W207" i="1"/>
  <c r="J207" i="1"/>
  <c r="C207" i="1"/>
  <c r="B207" i="1"/>
  <c r="AJ204" i="1"/>
  <c r="X204" i="1"/>
  <c r="W204" i="1"/>
  <c r="J204" i="1"/>
  <c r="C204" i="1"/>
  <c r="B204" i="1"/>
  <c r="E189" i="1"/>
  <c r="C184" i="1"/>
  <c r="C183" i="1"/>
  <c r="F180" i="1"/>
  <c r="F177" i="1"/>
  <c r="G174" i="1"/>
  <c r="G171" i="1"/>
  <c r="AJ166" i="1"/>
  <c r="X166" i="1"/>
  <c r="W166" i="1"/>
  <c r="J166" i="1"/>
  <c r="C166" i="1"/>
  <c r="B166" i="1"/>
  <c r="Z162" i="1"/>
  <c r="J161" i="1"/>
  <c r="AJ159" i="1"/>
  <c r="X159" i="1"/>
  <c r="W159" i="1"/>
  <c r="J159" i="1"/>
  <c r="C159" i="1"/>
  <c r="B159" i="1"/>
  <c r="AJ156" i="1"/>
  <c r="X156" i="1"/>
  <c r="W156" i="1"/>
  <c r="J156" i="1"/>
  <c r="C156" i="1"/>
  <c r="B156" i="1"/>
  <c r="AJ153" i="1"/>
  <c r="X153" i="1"/>
  <c r="W153" i="1"/>
  <c r="J153" i="1"/>
  <c r="C153" i="1"/>
  <c r="B153" i="1"/>
  <c r="AJ150" i="1"/>
  <c r="X150" i="1"/>
  <c r="W150" i="1"/>
  <c r="J150" i="1"/>
  <c r="C150" i="1"/>
  <c r="B150" i="1"/>
  <c r="AJ147" i="1"/>
  <c r="X147" i="1"/>
  <c r="W147" i="1"/>
  <c r="J147" i="1"/>
  <c r="C147" i="1"/>
  <c r="B147" i="1"/>
  <c r="AA146" i="1"/>
  <c r="AA149" i="1" s="1"/>
  <c r="B146" i="1"/>
  <c r="AJ144" i="1"/>
  <c r="X144" i="1"/>
  <c r="W144" i="1"/>
  <c r="J144" i="1"/>
  <c r="C144" i="1"/>
  <c r="B144" i="1"/>
  <c r="B143" i="1"/>
  <c r="AJ140" i="1"/>
  <c r="X140" i="1"/>
  <c r="W140" i="1"/>
  <c r="J140" i="1"/>
  <c r="C140" i="1"/>
  <c r="B140" i="1"/>
  <c r="AJ137" i="1"/>
  <c r="X137" i="1"/>
  <c r="W137" i="1"/>
  <c r="J137" i="1"/>
  <c r="C137" i="1"/>
  <c r="B137" i="1"/>
  <c r="AJ134" i="1"/>
  <c r="X134" i="1"/>
  <c r="W134" i="1"/>
  <c r="J134" i="1"/>
  <c r="C134" i="1"/>
  <c r="B134" i="1"/>
  <c r="AJ131" i="1"/>
  <c r="X131" i="1"/>
  <c r="W131" i="1"/>
  <c r="J131" i="1"/>
  <c r="C131" i="1"/>
  <c r="B131" i="1"/>
  <c r="AJ128" i="1"/>
  <c r="X128" i="1"/>
  <c r="W128" i="1"/>
  <c r="J128" i="1"/>
  <c r="C128" i="1"/>
  <c r="B128" i="1"/>
  <c r="AA127" i="1"/>
  <c r="AA130" i="1" s="1"/>
  <c r="B127" i="1"/>
  <c r="AJ125" i="1"/>
  <c r="X125" i="1"/>
  <c r="W125" i="1"/>
  <c r="J125" i="1"/>
  <c r="C125" i="1"/>
  <c r="B125" i="1"/>
  <c r="B124" i="1"/>
  <c r="AJ121" i="1"/>
  <c r="X121" i="1"/>
  <c r="W121" i="1"/>
  <c r="J121" i="1"/>
  <c r="C121" i="1"/>
  <c r="B121" i="1"/>
  <c r="AJ118" i="1"/>
  <c r="X118" i="1"/>
  <c r="W118" i="1"/>
  <c r="J118" i="1"/>
  <c r="C118" i="1"/>
  <c r="B118" i="1"/>
  <c r="AJ115" i="1"/>
  <c r="X115" i="1"/>
  <c r="W115" i="1"/>
  <c r="J115" i="1"/>
  <c r="C115" i="1"/>
  <c r="B115" i="1"/>
  <c r="AJ112" i="1"/>
  <c r="X112" i="1"/>
  <c r="W112" i="1"/>
  <c r="J112" i="1"/>
  <c r="C112" i="1"/>
  <c r="B112" i="1"/>
  <c r="AJ109" i="1"/>
  <c r="X109" i="1"/>
  <c r="W109" i="1"/>
  <c r="J109" i="1"/>
  <c r="C109" i="1"/>
  <c r="B109" i="1"/>
  <c r="AA108" i="1"/>
  <c r="AA111" i="1" s="1"/>
  <c r="B108" i="1"/>
  <c r="AJ106" i="1"/>
  <c r="X106" i="1"/>
  <c r="W106" i="1"/>
  <c r="J106" i="1"/>
  <c r="C106" i="1"/>
  <c r="B106" i="1"/>
  <c r="B105" i="1"/>
  <c r="AJ102" i="1"/>
  <c r="X102" i="1"/>
  <c r="W102" i="1"/>
  <c r="J102" i="1"/>
  <c r="C102" i="1"/>
  <c r="B102" i="1"/>
  <c r="AJ99" i="1"/>
  <c r="X99" i="1"/>
  <c r="W99" i="1"/>
  <c r="J99" i="1"/>
  <c r="C99" i="1"/>
  <c r="B99" i="1"/>
  <c r="AJ96" i="1"/>
  <c r="X96" i="1"/>
  <c r="W96" i="1"/>
  <c r="J96" i="1"/>
  <c r="C96" i="1"/>
  <c r="B96" i="1"/>
  <c r="AJ93" i="1"/>
  <c r="X93" i="1"/>
  <c r="W93" i="1"/>
  <c r="J93" i="1"/>
  <c r="C93" i="1"/>
  <c r="B93" i="1"/>
  <c r="AJ90" i="1"/>
  <c r="X90" i="1"/>
  <c r="W90" i="1"/>
  <c r="J90" i="1"/>
  <c r="C90" i="1"/>
  <c r="B90" i="1"/>
  <c r="AA89" i="1"/>
  <c r="AA92" i="1" s="1"/>
  <c r="B89" i="1"/>
  <c r="AJ87" i="1"/>
  <c r="X87" i="1"/>
  <c r="W87" i="1"/>
  <c r="J87" i="1"/>
  <c r="C87" i="1"/>
  <c r="B87" i="1"/>
  <c r="B86" i="1"/>
  <c r="Z85" i="1"/>
  <c r="B85" i="1"/>
  <c r="J84" i="1"/>
  <c r="J83" i="1"/>
  <c r="C83" i="1"/>
  <c r="AJ82" i="1"/>
  <c r="AG82" i="1"/>
  <c r="X82" i="1"/>
  <c r="W82" i="1"/>
  <c r="J82" i="1"/>
  <c r="AE82" i="1" s="1"/>
  <c r="AF82" i="1" s="1"/>
  <c r="C82" i="1"/>
  <c r="B82" i="1"/>
  <c r="AJ79" i="1"/>
  <c r="AG79" i="1"/>
  <c r="X79" i="1"/>
  <c r="W79" i="1"/>
  <c r="J79" i="1"/>
  <c r="AE79" i="1" s="1"/>
  <c r="AF79" i="1" s="1"/>
  <c r="C79" i="1"/>
  <c r="B79" i="1"/>
  <c r="AJ76" i="1"/>
  <c r="AG76" i="1"/>
  <c r="X76" i="1"/>
  <c r="W76" i="1"/>
  <c r="J76" i="1"/>
  <c r="AE76" i="1" s="1"/>
  <c r="AF76" i="1" s="1"/>
  <c r="C76" i="1"/>
  <c r="B76" i="1"/>
  <c r="AM73" i="1"/>
  <c r="AJ73" i="1"/>
  <c r="AG73" i="1"/>
  <c r="X73" i="1"/>
  <c r="W73" i="1"/>
  <c r="J73" i="1"/>
  <c r="AE73" i="1" s="1"/>
  <c r="AF73" i="1" s="1"/>
  <c r="C73" i="1"/>
  <c r="B73" i="1"/>
  <c r="AA72" i="1"/>
  <c r="AA75" i="1" s="1"/>
  <c r="B72" i="1"/>
  <c r="AM70" i="1"/>
  <c r="AJ70" i="1"/>
  <c r="AG70" i="1"/>
  <c r="X70" i="1"/>
  <c r="W70" i="1"/>
  <c r="J70" i="1"/>
  <c r="AE70" i="1" s="1"/>
  <c r="AF70" i="1" s="1"/>
  <c r="C70" i="1"/>
  <c r="B70" i="1"/>
  <c r="B69" i="1"/>
  <c r="AJ66" i="1"/>
  <c r="X66" i="1"/>
  <c r="W66" i="1"/>
  <c r="J66" i="1"/>
  <c r="C66" i="1"/>
  <c r="B66" i="1"/>
  <c r="AJ63" i="1"/>
  <c r="X63" i="1"/>
  <c r="W63" i="1"/>
  <c r="J63" i="1"/>
  <c r="C63" i="1"/>
  <c r="B63" i="1"/>
  <c r="AA62" i="1"/>
  <c r="AA65" i="1" s="1"/>
  <c r="B65" i="1" s="1"/>
  <c r="B62" i="1"/>
  <c r="AJ60" i="1"/>
  <c r="X60" i="1"/>
  <c r="W60" i="1"/>
  <c r="J60" i="1"/>
  <c r="C60" i="1"/>
  <c r="B60" i="1"/>
  <c r="B59" i="1"/>
  <c r="AJ56" i="1"/>
  <c r="AG56" i="1"/>
  <c r="X56" i="1"/>
  <c r="W56" i="1"/>
  <c r="J56" i="1"/>
  <c r="AE56" i="1" s="1"/>
  <c r="AF56" i="1" s="1"/>
  <c r="C56" i="1"/>
  <c r="B56" i="1"/>
  <c r="AG55" i="1"/>
  <c r="AG54" i="1"/>
  <c r="AJ53" i="1"/>
  <c r="AG53" i="1"/>
  <c r="X53" i="1"/>
  <c r="W53" i="1"/>
  <c r="J53" i="1"/>
  <c r="AE53" i="1" s="1"/>
  <c r="AF53" i="1" s="1"/>
  <c r="C53" i="1"/>
  <c r="B53" i="1"/>
  <c r="AG52" i="1"/>
  <c r="AG51" i="1"/>
  <c r="AV50" i="1"/>
  <c r="AU50" i="1"/>
  <c r="AT50" i="1"/>
  <c r="AQ50" i="1"/>
  <c r="AP50" i="1"/>
  <c r="AO50" i="1"/>
  <c r="AN50" i="1"/>
  <c r="AM50" i="1"/>
  <c r="AJ50" i="1"/>
  <c r="AG50" i="1"/>
  <c r="X50" i="1"/>
  <c r="W50" i="1"/>
  <c r="J50" i="1"/>
  <c r="AE50" i="1" s="1"/>
  <c r="AF50" i="1" s="1"/>
  <c r="C50" i="1"/>
  <c r="B50" i="1"/>
  <c r="AG49" i="1"/>
  <c r="AG48" i="1"/>
  <c r="AV47" i="1"/>
  <c r="AU47" i="1"/>
  <c r="AT47" i="1"/>
  <c r="AQ47" i="1"/>
  <c r="AP47" i="1"/>
  <c r="AO47" i="1"/>
  <c r="AN47" i="1"/>
  <c r="AM47" i="1"/>
  <c r="AJ47" i="1"/>
  <c r="AG47" i="1"/>
  <c r="X47" i="1"/>
  <c r="W47" i="1"/>
  <c r="J47" i="1"/>
  <c r="AE47" i="1" s="1"/>
  <c r="AF47" i="1" s="1"/>
  <c r="C47" i="1"/>
  <c r="B47" i="1"/>
  <c r="AG46" i="1"/>
  <c r="AA46" i="1"/>
  <c r="AA49" i="1" s="1"/>
  <c r="B46" i="1"/>
  <c r="AG45" i="1"/>
  <c r="AV44" i="1"/>
  <c r="AU44" i="1"/>
  <c r="AT44" i="1"/>
  <c r="AQ44" i="1"/>
  <c r="AP44" i="1"/>
  <c r="AO44" i="1"/>
  <c r="AN44" i="1"/>
  <c r="AM44" i="1"/>
  <c r="AJ44" i="1"/>
  <c r="AG44" i="1"/>
  <c r="X44" i="1"/>
  <c r="W44" i="1"/>
  <c r="J44" i="1"/>
  <c r="AE44" i="1" s="1"/>
  <c r="AF44" i="1" s="1"/>
  <c r="C44" i="1"/>
  <c r="B44" i="1"/>
  <c r="B43" i="1"/>
  <c r="Z42" i="1"/>
  <c r="B42" i="1"/>
  <c r="AJ40" i="1"/>
  <c r="X40" i="1"/>
  <c r="W40" i="1"/>
  <c r="J40" i="1"/>
  <c r="C40" i="1"/>
  <c r="B40" i="1"/>
  <c r="AJ37" i="1"/>
  <c r="X37" i="1"/>
  <c r="W37" i="1"/>
  <c r="J37" i="1"/>
  <c r="C37" i="1"/>
  <c r="B37" i="1"/>
  <c r="AA36" i="1"/>
  <c r="AA39" i="1" s="1"/>
  <c r="B39" i="1" s="1"/>
  <c r="B36" i="1"/>
  <c r="AJ34" i="1"/>
  <c r="X34" i="1"/>
  <c r="W34" i="1"/>
  <c r="J34" i="1"/>
  <c r="C34" i="1"/>
  <c r="B34" i="1"/>
  <c r="B33" i="1"/>
  <c r="B32" i="1"/>
  <c r="B31" i="1"/>
  <c r="M29" i="1"/>
  <c r="L29" i="1"/>
  <c r="K29" i="1"/>
  <c r="J29" i="1"/>
  <c r="G29" i="1"/>
  <c r="F29" i="1"/>
  <c r="E29" i="1"/>
  <c r="D29" i="1"/>
  <c r="M28" i="1"/>
  <c r="L28" i="1"/>
  <c r="K28" i="1"/>
  <c r="J28" i="1"/>
  <c r="G28" i="1"/>
  <c r="F28" i="1"/>
  <c r="E28" i="1"/>
  <c r="D28" i="1"/>
  <c r="M27" i="1"/>
  <c r="L27" i="1"/>
  <c r="K27" i="1"/>
  <c r="J27" i="1"/>
  <c r="G27" i="1"/>
  <c r="F27" i="1"/>
  <c r="E27" i="1"/>
  <c r="D27" i="1"/>
  <c r="M26" i="1"/>
  <c r="L26" i="1"/>
  <c r="K26" i="1"/>
  <c r="J26" i="1"/>
  <c r="G26" i="1"/>
  <c r="F26" i="1"/>
  <c r="E26" i="1"/>
  <c r="D26" i="1"/>
  <c r="E25" i="1"/>
  <c r="D25" i="1"/>
  <c r="G24" i="1"/>
  <c r="F24" i="1"/>
  <c r="E24" i="1"/>
  <c r="D24" i="1"/>
  <c r="B20" i="1"/>
  <c r="B17" i="1"/>
  <c r="B14" i="1"/>
  <c r="B11" i="1"/>
  <c r="B8" i="1"/>
  <c r="Z58" i="1" l="1"/>
  <c r="AA52" i="1"/>
  <c r="B49" i="1"/>
  <c r="AA78" i="1"/>
  <c r="B75" i="1"/>
  <c r="Z104" i="1"/>
  <c r="AA95" i="1"/>
  <c r="B92" i="1"/>
  <c r="AA114" i="1"/>
  <c r="B111" i="1"/>
  <c r="AA133" i="1"/>
  <c r="B130" i="1"/>
  <c r="AA152" i="1"/>
  <c r="B149" i="1"/>
  <c r="AA155" i="1" l="1"/>
  <c r="B152" i="1"/>
  <c r="AA136" i="1"/>
  <c r="B133" i="1"/>
  <c r="AA117" i="1"/>
  <c r="B114" i="1"/>
  <c r="AA98" i="1"/>
  <c r="B95" i="1"/>
  <c r="Z123" i="1"/>
  <c r="B123" i="1" s="1"/>
  <c r="Z142" i="1"/>
  <c r="B142" i="1" s="1"/>
  <c r="AA81" i="1"/>
  <c r="B81" i="1" s="1"/>
  <c r="B78" i="1"/>
  <c r="AA55" i="1"/>
  <c r="B55" i="1" s="1"/>
  <c r="B52" i="1"/>
  <c r="B58" i="1"/>
  <c r="Z68" i="1"/>
  <c r="B68" i="1" s="1"/>
  <c r="AA101" i="1" l="1"/>
  <c r="B101" i="1" s="1"/>
  <c r="B98" i="1"/>
  <c r="AA120" i="1"/>
  <c r="B120" i="1" s="1"/>
  <c r="B117" i="1"/>
  <c r="AA139" i="1"/>
  <c r="B139" i="1" s="1"/>
  <c r="B136" i="1"/>
  <c r="AA158" i="1"/>
  <c r="B158" i="1" s="1"/>
  <c r="B1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NTTuser</author>
  </authors>
  <commentList>
    <comment ref="W33" authorId="0" shapeId="0" xr:uid="{00000000-0006-0000-0000-00000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3" authorId="0" shapeId="0" xr:uid="{00000000-0006-0000-0000-00000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36" authorId="0" shapeId="0" xr:uid="{00000000-0006-0000-0000-00000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6" authorId="0" shapeId="0" xr:uid="{00000000-0006-0000-0000-00000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39" authorId="0" shapeId="0" xr:uid="{00000000-0006-0000-0000-00000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39" authorId="0" shapeId="0" xr:uid="{00000000-0006-0000-0000-00000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43" authorId="0" shapeId="0" xr:uid="{00000000-0006-0000-0000-00000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3" authorId="0" shapeId="0" xr:uid="{00000000-0006-0000-0000-00000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AD43" authorId="1" shapeId="0" xr:uid="{00000000-0006-0000-0000-000009000000}">
      <text>
        <r>
          <rPr>
            <b/>
            <sz val="9"/>
            <color rgb="FF000000"/>
            <rFont val="ＭＳ Ｐゴシック"/>
            <family val="3"/>
            <charset val="128"/>
          </rPr>
          <t>NTTuser
概要（日）</t>
        </r>
      </text>
    </comment>
    <comment ref="W46" authorId="0" shapeId="0" xr:uid="{00000000-0006-0000-0000-00000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6" authorId="0" shapeId="0" xr:uid="{00000000-0006-0000-0000-00000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49" authorId="0" shapeId="0" xr:uid="{00000000-0006-0000-0000-00000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49" authorId="0" shapeId="0" xr:uid="{00000000-0006-0000-0000-00000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2" authorId="0" shapeId="0" xr:uid="{00000000-0006-0000-0000-00000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2" authorId="0" shapeId="0" xr:uid="{00000000-0006-0000-0000-00000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5" authorId="0" shapeId="0" xr:uid="{00000000-0006-0000-0000-00001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5" authorId="0" shapeId="0" xr:uid="{00000000-0006-0000-0000-00001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59" authorId="0" shapeId="0" xr:uid="{00000000-0006-0000-0000-00001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59" authorId="0" shapeId="0" xr:uid="{00000000-0006-0000-0000-00001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2" authorId="0" shapeId="0" xr:uid="{00000000-0006-0000-0000-00001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2" authorId="0" shapeId="0" xr:uid="{00000000-0006-0000-0000-00001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5" authorId="0" shapeId="0" xr:uid="{00000000-0006-0000-0000-00001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5" authorId="0" shapeId="0" xr:uid="{00000000-0006-0000-0000-00001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69" authorId="0" shapeId="0" xr:uid="{00000000-0006-0000-0000-00001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69" authorId="0" shapeId="0" xr:uid="{00000000-0006-0000-0000-00001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2" authorId="0" shapeId="0" xr:uid="{00000000-0006-0000-0000-00001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2" authorId="0" shapeId="0" xr:uid="{00000000-0006-0000-0000-00001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5" authorId="0" shapeId="0" xr:uid="{00000000-0006-0000-0000-00001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5" authorId="0" shapeId="0" xr:uid="{00000000-0006-0000-0000-00001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78" authorId="0" shapeId="0" xr:uid="{00000000-0006-0000-0000-00001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78" authorId="0" shapeId="0" xr:uid="{00000000-0006-0000-0000-00001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1" authorId="0" shapeId="0" xr:uid="{00000000-0006-0000-0000-00002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1" authorId="0" shapeId="0" xr:uid="{00000000-0006-0000-0000-00002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6" authorId="0" shapeId="0" xr:uid="{00000000-0006-0000-0000-00002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6" authorId="0" shapeId="0" xr:uid="{00000000-0006-0000-0000-00002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89" authorId="0" shapeId="0" xr:uid="{00000000-0006-0000-0000-00002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89" authorId="0" shapeId="0" xr:uid="{00000000-0006-0000-0000-00002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2" authorId="0" shapeId="0" xr:uid="{00000000-0006-0000-0000-00002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2" authorId="0" shapeId="0" xr:uid="{00000000-0006-0000-0000-00002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5" authorId="0" shapeId="0" xr:uid="{00000000-0006-0000-0000-00002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5" authorId="0" shapeId="0" xr:uid="{00000000-0006-0000-0000-00002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98" authorId="0" shapeId="0" xr:uid="{00000000-0006-0000-0000-00002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98" authorId="0" shapeId="0" xr:uid="{00000000-0006-0000-0000-00002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1" authorId="0" shapeId="0" xr:uid="{00000000-0006-0000-0000-00002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1" authorId="0" shapeId="0" xr:uid="{00000000-0006-0000-0000-00002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5" authorId="0" shapeId="0" xr:uid="{00000000-0006-0000-0000-00002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5" authorId="0" shapeId="0" xr:uid="{00000000-0006-0000-0000-00002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08" authorId="0" shapeId="0" xr:uid="{00000000-0006-0000-0000-00003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08" authorId="0" shapeId="0" xr:uid="{00000000-0006-0000-0000-00003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1" authorId="0" shapeId="0" xr:uid="{00000000-0006-0000-0000-00003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1" authorId="0" shapeId="0" xr:uid="{00000000-0006-0000-0000-00003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4" authorId="0" shapeId="0" xr:uid="{00000000-0006-0000-0000-00003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4" authorId="0" shapeId="0" xr:uid="{00000000-0006-0000-0000-00003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17" authorId="0" shapeId="0" xr:uid="{00000000-0006-0000-0000-00003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17" authorId="0" shapeId="0" xr:uid="{00000000-0006-0000-0000-00003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0" authorId="0" shapeId="0" xr:uid="{00000000-0006-0000-0000-00003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0" authorId="0" shapeId="0" xr:uid="{00000000-0006-0000-0000-00003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4" authorId="0" shapeId="0" xr:uid="{00000000-0006-0000-0000-00003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4" authorId="0" shapeId="0" xr:uid="{00000000-0006-0000-0000-00003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27" authorId="0" shapeId="0" xr:uid="{00000000-0006-0000-0000-00003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27" authorId="0" shapeId="0" xr:uid="{00000000-0006-0000-0000-00003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0" authorId="0" shapeId="0" xr:uid="{00000000-0006-0000-0000-00003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0" authorId="0" shapeId="0" xr:uid="{00000000-0006-0000-0000-00003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3" authorId="0" shapeId="0" xr:uid="{00000000-0006-0000-0000-00004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3" authorId="0" shapeId="0" xr:uid="{00000000-0006-0000-0000-00004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6" authorId="0" shapeId="0" xr:uid="{00000000-0006-0000-0000-00004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6" authorId="0" shapeId="0" xr:uid="{00000000-0006-0000-0000-00004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39" authorId="0" shapeId="0" xr:uid="{00000000-0006-0000-0000-00004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39" authorId="0" shapeId="0" xr:uid="{00000000-0006-0000-0000-00004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3" authorId="0" shapeId="0" xr:uid="{00000000-0006-0000-0000-00004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3" authorId="0" shapeId="0" xr:uid="{00000000-0006-0000-0000-00004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6" authorId="0" shapeId="0" xr:uid="{00000000-0006-0000-0000-00004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6" authorId="0" shapeId="0" xr:uid="{00000000-0006-0000-0000-00004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49" authorId="0" shapeId="0" xr:uid="{00000000-0006-0000-0000-00004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49" authorId="0" shapeId="0" xr:uid="{00000000-0006-0000-0000-00004B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2" authorId="0" shapeId="0" xr:uid="{00000000-0006-0000-0000-00004C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2" authorId="0" shapeId="0" xr:uid="{00000000-0006-0000-0000-00004D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5" authorId="0" shapeId="0" xr:uid="{00000000-0006-0000-0000-00004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5" authorId="0" shapeId="0" xr:uid="{00000000-0006-0000-0000-00004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58" authorId="0" shapeId="0" xr:uid="{00000000-0006-0000-0000-00005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58" authorId="0" shapeId="0" xr:uid="{00000000-0006-0000-0000-000051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165" authorId="0" shapeId="0" xr:uid="{00000000-0006-0000-0000-000052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165" authorId="0" shapeId="0" xr:uid="{00000000-0006-0000-0000-000053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03" authorId="1" shapeId="0" xr:uid="{00000000-0006-0000-0000-000054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03" authorId="1" shapeId="0" xr:uid="{00000000-0006-0000-0000-000055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03" authorId="1" shapeId="0" xr:uid="{00000000-0006-0000-0000-000056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03" authorId="1" shapeId="0" xr:uid="{00000000-0006-0000-0000-00005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O203" authorId="1" shapeId="0" xr:uid="{00000000-0006-0000-0000-00005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受賞：タイトル（日）
報道：報道内容
</t>
        </r>
      </text>
    </comment>
    <comment ref="W203" authorId="0" shapeId="0" xr:uid="{00000000-0006-0000-0000-00005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03" authorId="0" shapeId="0" xr:uid="{00000000-0006-0000-0000-00005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06" authorId="1" shapeId="0" xr:uid="{00000000-0006-0000-0000-00005B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06" authorId="1" shapeId="0" xr:uid="{00000000-0006-0000-0000-00005C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06" authorId="1" shapeId="0" xr:uid="{00000000-0006-0000-0000-00005D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06" authorId="1" shapeId="0" xr:uid="{00000000-0006-0000-0000-00005E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W206" authorId="0" shapeId="0" xr:uid="{00000000-0006-0000-0000-00005F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06" authorId="0" shapeId="0" xr:uid="{00000000-0006-0000-0000-000060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K209" authorId="1" shapeId="0" xr:uid="{00000000-0006-0000-0000-000061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
受賞者グループ（日）
報道：担当者名
ベンチャー企業：
担当者名</t>
        </r>
      </text>
    </comment>
    <comment ref="L209" authorId="1" shapeId="0" xr:uid="{00000000-0006-0000-0000-000062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受賞：賞名
報道：報道タイトル
ベンチャー企業：企業名</t>
        </r>
      </text>
    </comment>
    <comment ref="M209" authorId="1" shapeId="0" xr:uid="{00000000-0006-0000-0000-000063000000}">
      <text>
        <r>
          <rPr>
            <b/>
            <sz val="9"/>
            <color rgb="FF000000"/>
            <rFont val="ＭＳ Ｐゴシック"/>
            <family val="3"/>
            <charset val="128"/>
          </rPr>
          <t>受賞：授与機関（日）
報道：報道機関名
ベンチャー企業：
業務内容</t>
        </r>
      </text>
    </comment>
    <comment ref="N209" authorId="1" shapeId="0" xr:uid="{00000000-0006-0000-0000-000064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受賞：受賞年月
報道：報道年月
ベンチャー企業：設立年月日
</t>
        </r>
      </text>
    </comment>
    <comment ref="O209" authorId="1" shapeId="0" xr:uid="{00000000-0006-0000-0000-000065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受賞：タイトル（日）
報道：報道内容
</t>
        </r>
      </text>
    </comment>
    <comment ref="W209" authorId="0" shapeId="0" xr:uid="{00000000-0006-0000-0000-000066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09" authorId="0" shapeId="0" xr:uid="{00000000-0006-0000-0000-000067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228" authorId="0" shapeId="0" xr:uid="{00000000-0006-0000-0000-000068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  <comment ref="X228" authorId="0" shapeId="0" xr:uid="{00000000-0006-0000-0000-000069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数値が1となっているデータは補遺です。
順番を最後に持ってきてください。
</t>
        </r>
      </text>
    </comment>
    <comment ref="W231" authorId="0" shapeId="0" xr:uid="{00000000-0006-0000-0000-00006A000000}">
      <text>
        <r>
          <rPr>
            <b/>
            <sz val="9"/>
            <color rgb="FF000000"/>
            <rFont val="ＭＳ Ｐゴシック"/>
            <family val="3"/>
            <charset val="128"/>
          </rPr>
          <t xml:space="preserve">1より大きい数値の場合”題目”が一致している論文があります。行毎削除ください
</t>
        </r>
      </text>
    </comment>
  </commentList>
</comments>
</file>

<file path=xl/sharedStrings.xml><?xml version="1.0" encoding="utf-8"?>
<sst xmlns="http://schemas.openxmlformats.org/spreadsheetml/2006/main" count="875" uniqueCount="170">
  <si>
    <t>生命情報医科学講座 生命物質科学</t>
  </si>
  <si>
    <t>開始</t>
  </si>
  <si>
    <t>終了</t>
  </si>
  <si>
    <t>部署番号</t>
  </si>
  <si>
    <r>
      <rPr>
        <b/>
        <sz val="12"/>
        <color rgb="FF008000"/>
        <rFont val="ＭＳ ゴシック"/>
        <family val="3"/>
        <charset val="128"/>
      </rPr>
      <t>1.</t>
    </r>
    <r>
      <rPr>
        <b/>
        <sz val="12"/>
        <color rgb="FF008000"/>
        <rFont val="Arial"/>
        <family val="2"/>
      </rPr>
      <t>領域構成教職員・在職期間</t>
    </r>
  </si>
  <si>
    <r>
      <rPr>
        <b/>
        <sz val="12"/>
        <color rgb="FF008000"/>
        <rFont val="ＭＳ ゴシック"/>
        <family val="3"/>
        <charset val="128"/>
      </rPr>
      <t>2.</t>
    </r>
    <r>
      <rPr>
        <b/>
        <sz val="12"/>
        <color rgb="FF008000"/>
        <rFont val="Arial"/>
        <family val="2"/>
      </rPr>
      <t>研究概要</t>
    </r>
  </si>
  <si>
    <t>研究概要</t>
  </si>
  <si>
    <t>キーワード</t>
  </si>
  <si>
    <t>業績年の進捗状況</t>
  </si>
  <si>
    <t>特色等</t>
  </si>
  <si>
    <t>本学の理念との関係</t>
  </si>
  <si>
    <r>
      <rPr>
        <b/>
        <sz val="12"/>
        <color rgb="FF008000"/>
        <rFont val="ＭＳ ゴシック"/>
        <family val="3"/>
        <charset val="128"/>
      </rPr>
      <t>3.</t>
    </r>
    <r>
      <rPr>
        <b/>
        <sz val="12"/>
        <color rgb="FF008000"/>
        <rFont val="Arial"/>
        <family val="2"/>
      </rPr>
      <t>研究実績</t>
    </r>
  </si>
  <si>
    <t>区分</t>
  </si>
  <si>
    <t>編数</t>
  </si>
  <si>
    <t>インパクトファクター（うち原著のみ）</t>
  </si>
  <si>
    <t>インパクトファクター</t>
  </si>
  <si>
    <t>和文原著論文</t>
  </si>
  <si>
    <t>―</t>
  </si>
  <si>
    <t>英文論文</t>
  </si>
  <si>
    <t>ﾌｧｰｽﾄｵｰｻｰ</t>
  </si>
  <si>
    <t>ｺﾚｽﾎﾟﾝﾃﾞｨﾝｸﾞｵｰｻｰ</t>
  </si>
  <si>
    <t>その他</t>
  </si>
  <si>
    <t>合計</t>
  </si>
  <si>
    <t>大項番</t>
  </si>
  <si>
    <t>中項番</t>
  </si>
  <si>
    <t>小項番</t>
  </si>
  <si>
    <t>A</t>
  </si>
  <si>
    <t>通し番号</t>
  </si>
  <si>
    <t>著者名</t>
  </si>
  <si>
    <t>タイトル</t>
  </si>
  <si>
    <t>掲載誌</t>
  </si>
  <si>
    <t>巻</t>
  </si>
  <si>
    <t>号</t>
  </si>
  <si>
    <t>開始頁</t>
  </si>
  <si>
    <t>終了頁</t>
  </si>
  <si>
    <t>発行年月日</t>
  </si>
  <si>
    <t>ISBN</t>
  </si>
  <si>
    <t>重複チェック</t>
  </si>
  <si>
    <t>補遺分</t>
  </si>
  <si>
    <t>a</t>
  </si>
  <si>
    <t>表示文字列</t>
  </si>
  <si>
    <t>担当範囲(日)</t>
  </si>
  <si>
    <t>編集・監修者名</t>
  </si>
  <si>
    <t>タイトル(日)</t>
  </si>
  <si>
    <t>版次</t>
  </si>
  <si>
    <t>出版社(日)</t>
  </si>
  <si>
    <t>担当ページ</t>
  </si>
  <si>
    <t>出版年月</t>
  </si>
  <si>
    <t>担当範囲</t>
  </si>
  <si>
    <t>DOI</t>
  </si>
  <si>
    <t>ファーストオーサー</t>
  </si>
  <si>
    <t>コレスポンディングオーサー</t>
  </si>
  <si>
    <t>種類</t>
  </si>
  <si>
    <t>掲載種別</t>
  </si>
  <si>
    <t>著者(日)</t>
  </si>
  <si>
    <t>（B） 学会発表等</t>
  </si>
  <si>
    <t>講演者</t>
  </si>
  <si>
    <t>会議名</t>
  </si>
  <si>
    <t>主題名</t>
  </si>
  <si>
    <t>開催地</t>
  </si>
  <si>
    <t>発表年月日</t>
  </si>
  <si>
    <t>抄録集等名</t>
  </si>
  <si>
    <t>頁</t>
  </si>
  <si>
    <t>発行年月</t>
  </si>
  <si>
    <t>　(2) 国内学会（全国レベル）</t>
  </si>
  <si>
    <t>（C） 特許等</t>
  </si>
  <si>
    <t>内容（発明の名称）</t>
  </si>
  <si>
    <t>発明者又は考案者</t>
  </si>
  <si>
    <t>（D）その他業績</t>
  </si>
  <si>
    <t>担当者名</t>
  </si>
  <si>
    <t>内容</t>
  </si>
  <si>
    <t>期間始</t>
  </si>
  <si>
    <t>期間終</t>
  </si>
  <si>
    <t>4.グラント取得</t>
  </si>
  <si>
    <t>（A） 科研費・研究助成金等</t>
  </si>
  <si>
    <t>プロジェクト名</t>
  </si>
  <si>
    <t>研究課題名</t>
  </si>
  <si>
    <t>代表者名</t>
  </si>
  <si>
    <t>分担者名</t>
  </si>
  <si>
    <t>研究期間</t>
  </si>
  <si>
    <t>金額（配分額）</t>
  </si>
  <si>
    <t>始期</t>
  </si>
  <si>
    <t>終期</t>
  </si>
  <si>
    <t>研究種目</t>
  </si>
  <si>
    <t>課題名</t>
  </si>
  <si>
    <t>機関名</t>
  </si>
  <si>
    <t>研究者名</t>
  </si>
  <si>
    <t>契約金額</t>
  </si>
  <si>
    <t>（B） 奨学寄附金</t>
  </si>
  <si>
    <t>受入件数</t>
  </si>
  <si>
    <t>受入金額</t>
  </si>
  <si>
    <t>5.その他の研究関連活動</t>
  </si>
  <si>
    <t>（A） 学会開催等</t>
  </si>
  <si>
    <t>主催・共催の別</t>
  </si>
  <si>
    <t>学会名</t>
  </si>
  <si>
    <t>開催日</t>
  </si>
  <si>
    <t>（B） 学会の実績</t>
  </si>
  <si>
    <t>学会の名称</t>
  </si>
  <si>
    <t>役職</t>
  </si>
  <si>
    <t>氏名</t>
  </si>
  <si>
    <t>（C） 座長</t>
  </si>
  <si>
    <t>国内学会
（全国レベル）</t>
  </si>
  <si>
    <t>（D） 学術雑誌等の編集</t>
  </si>
  <si>
    <t>学術雑誌等の名称</t>
  </si>
  <si>
    <t>査読・編集</t>
  </si>
  <si>
    <t>委員長（主査）・委員の別</t>
  </si>
  <si>
    <t>査読編数</t>
  </si>
  <si>
    <t>（E） その他</t>
  </si>
  <si>
    <t>受賞者グループ</t>
  </si>
  <si>
    <t>賞名</t>
  </si>
  <si>
    <t>授与機関</t>
  </si>
  <si>
    <t>受賞年月</t>
  </si>
  <si>
    <t>企業名</t>
  </si>
  <si>
    <t>業務内容</t>
  </si>
  <si>
    <t>設立年月日</t>
  </si>
  <si>
    <t>報道タイトル</t>
  </si>
  <si>
    <t>報道機関名</t>
  </si>
  <si>
    <t>報道年月</t>
  </si>
  <si>
    <t>報道内容</t>
  </si>
  <si>
    <t>6.産業・社会への貢献</t>
  </si>
  <si>
    <t>（A） 国・地域等への貢献</t>
  </si>
  <si>
    <t>　（1）審議会・委員会・公益法人・会社等への参加状況</t>
  </si>
  <si>
    <t>機関の名称等</t>
  </si>
  <si>
    <t>委員会の名称等・役割</t>
  </si>
  <si>
    <t>期間</t>
  </si>
  <si>
    <t>　（2）社会人等への貢献及び学校等との連携・協力による活動</t>
  </si>
  <si>
    <t>活動名・活動内容</t>
  </si>
  <si>
    <t>主催者・対象者等</t>
  </si>
  <si>
    <t>活動名</t>
  </si>
  <si>
    <t>活動内容</t>
  </si>
  <si>
    <t>主催者</t>
  </si>
  <si>
    <t>対象者等</t>
  </si>
  <si>
    <t>聴講者数</t>
  </si>
  <si>
    <t>（B）国際貢献</t>
  </si>
  <si>
    <t>国際協力事業</t>
  </si>
  <si>
    <t>相手方機関名</t>
  </si>
  <si>
    <t>役割</t>
  </si>
  <si>
    <t>活動国名</t>
  </si>
  <si>
    <t>（C）その他業績</t>
  </si>
  <si>
    <t>業績名称</t>
  </si>
  <si>
    <t>業績内容</t>
  </si>
  <si>
    <t>（D）特記事項</t>
  </si>
  <si>
    <t>自由記述</t>
  </si>
  <si>
    <t>特記事項</t>
  </si>
  <si>
    <t>領域名・奨学寄附金登録</t>
  </si>
  <si>
    <t>業績年</t>
  </si>
  <si>
    <t>編数：和文原著論文</t>
  </si>
  <si>
    <t>編数：英文論文（ファーストオーサー）</t>
  </si>
  <si>
    <t>編数：英文論文（コレスポンディングオーサー）</t>
  </si>
  <si>
    <t>編数：英文論文（その他）</t>
  </si>
  <si>
    <t>編数：英文論文（合計）</t>
  </si>
  <si>
    <t>ＩＦ：ファーストオーサー</t>
  </si>
  <si>
    <t>ＩＦ：ファーストオーサー（うち原著のみ）</t>
  </si>
  <si>
    <t>ＩＦ：コレスポンディングオーサー</t>
  </si>
  <si>
    <t>ＩＦ：コレスポンディングオーサー（うち原著のみ）</t>
  </si>
  <si>
    <t>ＩＦ：その他</t>
  </si>
  <si>
    <t>ＩＦ：その他（うち原著のみ）</t>
  </si>
  <si>
    <t>ＩＦ：合計</t>
  </si>
  <si>
    <t>ＩＦ：合計（うち原著のみ）</t>
  </si>
  <si>
    <t>奨学寄附金</t>
  </si>
  <si>
    <t>業績年度</t>
  </si>
  <si>
    <t>寄附の目的</t>
  </si>
  <si>
    <t>申込金額</t>
  </si>
  <si>
    <t>今年度納入金額</t>
  </si>
  <si>
    <t>教授</t>
  </si>
  <si>
    <t>助教</t>
  </si>
  <si>
    <t>田村　圭介</t>
  </si>
  <si>
    <t>平成10年5月－（平成15年4月－現職）</t>
  </si>
  <si>
    <t>内田　聡子</t>
  </si>
  <si>
    <t>平成13年4月－平成19年2月，平成22年3月－（平成23年12月－現職）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</si>
</sst>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"/>
  </numFmts>
  <fonts count="12">
    <font>
      <sz val="10"/>
      <color rgb="FF000000"/>
      <name val="ＭＳ Ｐゴシック"/>
    </font>
    <font>
      <sz val="10"/>
      <color rgb="FF000000"/>
      <name val="ＭＳ ゴシック"/>
      <family val="3"/>
      <charset val="128"/>
    </font>
    <font>
      <b/>
      <sz val="12"/>
      <color rgb="FF000000"/>
      <name val="ＭＳ ゴシック"/>
      <family val="3"/>
      <charset val="128"/>
    </font>
    <font>
      <b/>
      <sz val="12"/>
      <color rgb="FF008000"/>
      <name val="ＭＳ ゴシック"/>
      <family val="3"/>
      <charset val="128"/>
    </font>
    <font>
      <b/>
      <sz val="10.5"/>
      <color rgb="FF993300"/>
      <name val="ＭＳ ゴシック"/>
      <family val="3"/>
      <charset val="128"/>
    </font>
    <font>
      <b/>
      <sz val="10.5"/>
      <color rgb="FF993300"/>
      <name val="ＭＳ ゴシック;MS Gothic"/>
      <family val="3"/>
      <charset val="128"/>
    </font>
    <font>
      <sz val="8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2"/>
      <color rgb="FF008000"/>
      <name val="Arial"/>
      <family val="2"/>
    </font>
    <font>
      <b/>
      <sz val="9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FE7F5"/>
        <bgColor rgb="FFCCFFFF"/>
      </patternFill>
    </fill>
    <fill>
      <patternFill patternType="solid">
        <fgColor rgb="FFD8D8D8"/>
        <bgColor rgb="FFFFFFCC"/>
      </patternFill>
    </fill>
    <fill>
      <patternFill patternType="solid">
        <fgColor rgb="FFD8D8D8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2" borderId="0" xfId="0" applyFont="1" applyFill="1" applyAlignment="1">
      <alignment vertical="center"/>
    </xf>
    <xf numFmtId="49" fontId="1" fillId="2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1" fillId="2" borderId="0" xfId="0" applyFont="1" applyFill="1" applyAlignment="1">
      <alignment vertical="top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/>
    <xf numFmtId="0" fontId="0" fillId="0" borderId="0" xfId="0"/>
    <xf numFmtId="0" fontId="0" fillId="0" borderId="0" xfId="0"/>
    <xf numFmtId="0" fontId="1" fillId="2" borderId="0" xfId="0" applyFont="1" applyFill="1"/>
    <xf numFmtId="0" fontId="1" fillId="2" borderId="5" xfId="0" applyFont="1" applyFill="1" applyBorder="1"/>
    <xf numFmtId="0" fontId="0" fillId="0" borderId="0" xfId="0"/>
    <xf numFmtId="0" fontId="6" fillId="2" borderId="1" xfId="0" applyFont="1" applyFill="1" applyBorder="1"/>
    <xf numFmtId="0" fontId="7" fillId="2" borderId="1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1" xfId="0" applyFont="1" applyFill="1" applyBorder="1"/>
    <xf numFmtId="0" fontId="0" fillId="5" borderId="1" xfId="0" applyFill="1" applyBorder="1"/>
    <xf numFmtId="0" fontId="0" fillId="0" borderId="0" xfId="0"/>
    <xf numFmtId="49" fontId="1" fillId="2" borderId="7" xfId="0" applyNumberFormat="1" applyFont="1" applyFill="1" applyBorder="1"/>
    <xf numFmtId="49" fontId="1" fillId="2" borderId="0" xfId="0" applyNumberFormat="1" applyFont="1" applyFill="1"/>
    <xf numFmtId="0" fontId="1" fillId="2" borderId="8" xfId="0" applyFont="1" applyFill="1" applyBorder="1"/>
    <xf numFmtId="0" fontId="1" fillId="2" borderId="4" xfId="0" applyFont="1" applyFill="1" applyBorder="1"/>
    <xf numFmtId="0" fontId="0" fillId="0" borderId="9" xfId="0" applyBorder="1"/>
    <xf numFmtId="0" fontId="1" fillId="2" borderId="9" xfId="0" applyFont="1" applyFill="1" applyBorder="1"/>
    <xf numFmtId="0" fontId="1" fillId="2" borderId="0" xfId="0" applyFont="1" applyFill="1"/>
    <xf numFmtId="0" fontId="1" fillId="2" borderId="0" xfId="0" applyFont="1" applyFill="1"/>
    <xf numFmtId="0" fontId="1" fillId="2" borderId="4" xfId="0" applyFont="1" applyFill="1" applyBorder="1" applyAlignment="1">
      <alignment vertical="top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0" fontId="0" fillId="0" borderId="1" xfId="0" applyBorder="1"/>
    <xf numFmtId="5" fontId="1" fillId="2" borderId="1" xfId="0" applyNumberFormat="1" applyFont="1" applyFill="1" applyBorder="1" applyAlignment="1">
      <alignment vertical="top" wrapText="1"/>
    </xf>
    <xf numFmtId="5" fontId="1" fillId="2" borderId="1" xfId="0" applyNumberFormat="1" applyFont="1" applyFill="1" applyBorder="1"/>
    <xf numFmtId="5" fontId="1" fillId="2" borderId="1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176" fontId="1" fillId="2" borderId="0" xfId="0" applyNumberFormat="1" applyFont="1" applyFill="1" applyAlignment="1">
      <alignment vertical="top" wrapText="1"/>
    </xf>
    <xf numFmtId="176" fontId="0" fillId="0" borderId="0" xfId="0" applyNumberFormat="1" applyAlignment="1">
      <alignment vertical="top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 patternType="solid">
          <fgColor rgb="FF000000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34"/>
  <sheetViews>
    <sheetView showGridLines="0" tabSelected="1" view="pageBreakPreview" zoomScaleNormal="70" workbookViewId="0">
      <selection activeCell="F4" sqref="F4"/>
    </sheetView>
  </sheetViews>
  <sheetFormatPr defaultColWidth="9" defaultRowHeight="12"/>
  <cols>
    <col min="1" max="1" width="4" style="2" customWidth="1"/>
    <col min="2" max="7" width="21.7109375" style="2" customWidth="1"/>
    <col min="8" max="8" width="21.7109375" style="3" customWidth="1"/>
    <col min="9" max="9" width="12.85546875" style="32" customWidth="1"/>
    <col min="10" max="20" width="9.140625" style="32" customWidth="1"/>
    <col min="21" max="21" width="12.85546875" style="32" customWidth="1"/>
    <col min="22" max="22" width="9.140625" style="32" customWidth="1"/>
    <col min="23" max="25" width="9" style="32"/>
    <col min="26" max="27" width="12.85546875" style="32" customWidth="1"/>
    <col min="28" max="28" width="9.140625" style="32" customWidth="1"/>
    <col min="29" max="31" width="12.85546875" style="32" customWidth="1"/>
    <col min="32" max="33" width="9" style="33"/>
    <col min="34" max="34" width="14.140625" style="33" customWidth="1"/>
    <col min="35" max="35" width="9" style="33"/>
    <col min="36" max="36" width="117.5703125" style="33" customWidth="1"/>
    <col min="37" max="43" width="9" style="33"/>
  </cols>
  <sheetData>
    <row r="1" spans="1:49" ht="14.25">
      <c r="B1" s="4" t="s">
        <v>0</v>
      </c>
      <c r="J1" s="11" t="s">
        <v>1</v>
      </c>
      <c r="K1" s="11" t="s">
        <v>2</v>
      </c>
      <c r="L1" s="11" t="s">
        <v>3</v>
      </c>
      <c r="AW1" s="34"/>
    </row>
    <row r="2" spans="1:49" ht="15.75">
      <c r="A2" s="23"/>
      <c r="B2" s="5" t="s">
        <v>4</v>
      </c>
      <c r="J2" s="11">
        <v>2023</v>
      </c>
      <c r="K2" s="11">
        <v>2023</v>
      </c>
      <c r="L2" s="11"/>
    </row>
    <row r="3" spans="1:49" ht="24">
      <c r="A3" s="23"/>
      <c r="B3" s="78" t="s">
        <v>164</v>
      </c>
      <c r="C3" s="78" t="s">
        <v>166</v>
      </c>
      <c r="D3" s="78" t="s">
        <v>167</v>
      </c>
      <c r="J3" s="35"/>
      <c r="K3" s="35"/>
    </row>
    <row r="4" spans="1:49" s="44" customFormat="1" ht="48">
      <c r="A4" s="52"/>
      <c r="B4" s="78" t="s">
        <v>165</v>
      </c>
      <c r="C4" s="78" t="s">
        <v>168</v>
      </c>
      <c r="D4" s="78" t="s">
        <v>169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</row>
    <row r="5" spans="1:49">
      <c r="A5" s="23"/>
    </row>
    <row r="6" spans="1:49" ht="15.75">
      <c r="B6" s="5" t="s">
        <v>5</v>
      </c>
    </row>
    <row r="7" spans="1:49" ht="12.75">
      <c r="A7" s="23"/>
      <c r="B7" s="6" t="s">
        <v>6</v>
      </c>
    </row>
    <row r="8" spans="1:49" hidden="1">
      <c r="A8" s="23"/>
      <c r="B8" s="70">
        <f>AJ8</f>
        <v>0</v>
      </c>
      <c r="C8" s="71"/>
      <c r="D8" s="71"/>
      <c r="E8" s="71"/>
      <c r="F8" s="71"/>
      <c r="G8" s="71"/>
      <c r="H8" s="71"/>
      <c r="AJ8" s="59"/>
    </row>
    <row r="9" spans="1:49">
      <c r="A9" s="23"/>
      <c r="B9" s="54"/>
      <c r="C9" s="54"/>
      <c r="D9" s="54"/>
      <c r="E9" s="54"/>
      <c r="F9" s="54"/>
      <c r="G9" s="54"/>
      <c r="H9" s="55"/>
    </row>
    <row r="10" spans="1:49" ht="12.75">
      <c r="A10" s="23"/>
      <c r="B10" s="7" t="s">
        <v>7</v>
      </c>
    </row>
    <row r="11" spans="1:49" hidden="1">
      <c r="A11" s="23"/>
      <c r="B11" s="70">
        <f>AJ11</f>
        <v>0</v>
      </c>
      <c r="C11" s="71"/>
      <c r="D11" s="71"/>
      <c r="E11" s="71"/>
      <c r="F11" s="71"/>
      <c r="G11" s="71"/>
      <c r="H11" s="71"/>
      <c r="AJ11" s="59"/>
    </row>
    <row r="12" spans="1:49">
      <c r="A12" s="23"/>
      <c r="B12" s="54"/>
      <c r="C12" s="54"/>
      <c r="D12" s="54"/>
      <c r="E12" s="54"/>
      <c r="F12" s="54"/>
      <c r="G12" s="54"/>
      <c r="H12" s="55"/>
    </row>
    <row r="13" spans="1:49" ht="12.75">
      <c r="A13" s="23"/>
      <c r="B13" s="6" t="s">
        <v>8</v>
      </c>
    </row>
    <row r="14" spans="1:49" hidden="1">
      <c r="A14" s="23"/>
      <c r="B14" s="70">
        <f>AJ14</f>
        <v>0</v>
      </c>
      <c r="C14" s="71"/>
      <c r="D14" s="71"/>
      <c r="E14" s="71"/>
      <c r="F14" s="71"/>
      <c r="G14" s="71"/>
      <c r="H14" s="71"/>
      <c r="AJ14" s="59"/>
    </row>
    <row r="15" spans="1:49">
      <c r="A15" s="23"/>
      <c r="B15" s="54"/>
      <c r="C15" s="54"/>
      <c r="D15" s="54"/>
      <c r="E15" s="54"/>
      <c r="F15" s="54"/>
      <c r="G15" s="54"/>
      <c r="H15" s="55"/>
    </row>
    <row r="16" spans="1:49" ht="12.75">
      <c r="A16" s="23"/>
      <c r="B16" s="6" t="s">
        <v>9</v>
      </c>
    </row>
    <row r="17" spans="1:36" hidden="1">
      <c r="A17" s="23"/>
      <c r="B17" s="70">
        <f>AJ17</f>
        <v>0</v>
      </c>
      <c r="C17" s="71"/>
      <c r="D17" s="71"/>
      <c r="E17" s="71"/>
      <c r="F17" s="71"/>
      <c r="G17" s="71"/>
      <c r="H17" s="71"/>
      <c r="AJ17" s="59"/>
    </row>
    <row r="18" spans="1:36">
      <c r="A18" s="23"/>
      <c r="B18" s="54"/>
      <c r="C18" s="54"/>
      <c r="D18" s="54"/>
      <c r="E18" s="54"/>
      <c r="F18" s="54"/>
      <c r="G18" s="54"/>
      <c r="H18" s="55"/>
    </row>
    <row r="19" spans="1:36" ht="12.75">
      <c r="A19" s="23"/>
      <c r="B19" s="6" t="s">
        <v>10</v>
      </c>
    </row>
    <row r="20" spans="1:36" hidden="1">
      <c r="A20" s="23"/>
      <c r="B20" s="70">
        <f>AJ20</f>
        <v>0</v>
      </c>
      <c r="C20" s="71"/>
      <c r="D20" s="71"/>
      <c r="E20" s="71"/>
      <c r="F20" s="71"/>
      <c r="G20" s="71"/>
      <c r="H20" s="71"/>
      <c r="AJ20" s="59"/>
    </row>
    <row r="21" spans="1:36">
      <c r="A21" s="23"/>
      <c r="B21" s="54"/>
      <c r="C21" s="54"/>
      <c r="D21" s="54"/>
      <c r="E21" s="54"/>
      <c r="F21" s="54"/>
      <c r="G21" s="54"/>
      <c r="H21" s="55"/>
    </row>
    <row r="22" spans="1:36" ht="15.75">
      <c r="B22" s="5" t="s">
        <v>11</v>
      </c>
    </row>
    <row r="23" spans="1:36">
      <c r="B23" s="72" t="s">
        <v>12</v>
      </c>
      <c r="C23" s="73"/>
      <c r="D23" s="74" t="s">
        <v>13</v>
      </c>
      <c r="E23" s="74"/>
      <c r="F23" s="74" t="s">
        <v>14</v>
      </c>
      <c r="G23" s="74"/>
      <c r="J23" s="32" t="s">
        <v>15</v>
      </c>
    </row>
    <row r="24" spans="1:36">
      <c r="B24" s="8"/>
      <c r="C24" s="9"/>
      <c r="D24" s="65" t="str">
        <f>($J$2-6)&amp;"～"&amp;($J$2-1)&amp;"年分"</f>
        <v>2017～2022年分</v>
      </c>
      <c r="E24" s="29" t="str">
        <f>$K$2&amp;"年分"</f>
        <v>2023年分</v>
      </c>
      <c r="F24" s="29" t="str">
        <f>($J$2-6)&amp;"～"&amp;($J$2-1)&amp;"年分"</f>
        <v>2017～2022年分</v>
      </c>
      <c r="G24" s="29" t="str">
        <f>$K$2&amp;"年分"</f>
        <v>2023年分</v>
      </c>
    </row>
    <row r="25" spans="1:36">
      <c r="B25" s="10" t="s">
        <v>16</v>
      </c>
      <c r="C25" s="10"/>
      <c r="D25" s="31">
        <f>SUM(領域名・奨学寄附金登録!$C$6:$C$11)</f>
        <v>1</v>
      </c>
      <c r="E25" s="31">
        <f>SUMIF($AL:$AL,"RONBUN1",$AM:$AM)</f>
        <v>0</v>
      </c>
      <c r="F25" s="29" t="s">
        <v>17</v>
      </c>
      <c r="G25" s="29" t="s">
        <v>17</v>
      </c>
    </row>
    <row r="26" spans="1:36">
      <c r="B26" s="75" t="s">
        <v>18</v>
      </c>
      <c r="C26" s="10" t="s">
        <v>19</v>
      </c>
      <c r="D26" s="31">
        <f>SUM(領域名・奨学寄附金登録!$D$6:$D$10)</f>
        <v>1</v>
      </c>
      <c r="E26" s="31">
        <f>SUMIF($AL:$AL,"RONBUN2",$AN:$AN)</f>
        <v>0</v>
      </c>
      <c r="F26" s="28" t="str">
        <f>J26&amp;"("&amp;K26&amp;")"</f>
        <v>0(0)</v>
      </c>
      <c r="G26" s="28" t="str">
        <f>L26&amp;"("&amp;M26&amp;")"</f>
        <v>0(0)</v>
      </c>
      <c r="J26" s="32">
        <f>SUM(領域名・奨学寄附金登録!$H$6:$H$10)</f>
        <v>0</v>
      </c>
      <c r="K26" s="32">
        <f>SUM(領域名・奨学寄附金登録!$I$6:$I$10)</f>
        <v>0</v>
      </c>
      <c r="L26" s="32">
        <f>SUMIF($AL:$AL,"RONBUN2",$AT:$AT)</f>
        <v>0</v>
      </c>
      <c r="M26" s="32">
        <f>SUMIF($AS:$AS,"RONBUN3",$AT:$AT)</f>
        <v>0</v>
      </c>
    </row>
    <row r="27" spans="1:36">
      <c r="B27" s="76"/>
      <c r="C27" s="10" t="s">
        <v>20</v>
      </c>
      <c r="D27" s="31">
        <f>SUM(領域名・奨学寄附金登録!$E$6:$E$10)</f>
        <v>0</v>
      </c>
      <c r="E27" s="31">
        <f>SUMIF($AL:$AL,"RONBUN2",$AO:$AO)</f>
        <v>0</v>
      </c>
      <c r="F27" s="28" t="str">
        <f>J27&amp;"("&amp;K27&amp;")"</f>
        <v>0(0)</v>
      </c>
      <c r="G27" s="28" t="str">
        <f>L27&amp;"("&amp;M27&amp;")"</f>
        <v>0(0)</v>
      </c>
      <c r="J27" s="32">
        <f>SUM(領域名・奨学寄附金登録!$J$6:$J$10)</f>
        <v>0</v>
      </c>
      <c r="K27" s="32">
        <f>SUM(領域名・奨学寄附金登録!$K$6:$K$10)</f>
        <v>0</v>
      </c>
      <c r="L27" s="32">
        <f>SUMIF($AL:$AL,"RONBUN2",$AU:$AU)</f>
        <v>0</v>
      </c>
      <c r="M27" s="32">
        <f>SUMIF($AS:$AS,"RONBUN3",$AU:$AU)</f>
        <v>0</v>
      </c>
    </row>
    <row r="28" spans="1:36">
      <c r="B28" s="76"/>
      <c r="C28" s="10" t="s">
        <v>21</v>
      </c>
      <c r="D28" s="31">
        <f>SUM(領域名・奨学寄附金登録!$F$6:$F$10)</f>
        <v>1</v>
      </c>
      <c r="E28" s="31">
        <f>SUMIF($AL:$AL,"RONBUN2",$AP:$AP)</f>
        <v>0</v>
      </c>
      <c r="F28" s="28" t="str">
        <f>J28&amp;"("&amp;K28&amp;")"</f>
        <v>2.091(2.091)</v>
      </c>
      <c r="G28" s="28" t="str">
        <f>L28&amp;"("&amp;M28&amp;")"</f>
        <v>0(0)</v>
      </c>
      <c r="J28" s="32">
        <f>SUM(領域名・奨学寄附金登録!$L$6:$L$10)</f>
        <v>2.0910000000000002</v>
      </c>
      <c r="K28" s="32">
        <f>SUM(領域名・奨学寄附金登録!$M$6:$M$10)</f>
        <v>2.0910000000000002</v>
      </c>
      <c r="L28" s="32">
        <f>SUMIF($AL:$AL,"RONBUN2",$AV:$AV)</f>
        <v>0</v>
      </c>
      <c r="M28" s="32">
        <f>SUMIF($AS:$AS,"RONBUN3",$AV:$AV)</f>
        <v>0</v>
      </c>
    </row>
    <row r="29" spans="1:36">
      <c r="B29" s="77"/>
      <c r="C29" s="10" t="s">
        <v>22</v>
      </c>
      <c r="D29" s="30">
        <f>SUM(領域名・奨学寄附金登録!$G$6:$G$10)</f>
        <v>2</v>
      </c>
      <c r="E29" s="31">
        <f>SUMIF($AL:$AL,"RONBUN2",$AM:$AM)</f>
        <v>0</v>
      </c>
      <c r="F29" s="28" t="str">
        <f>J29&amp;"("&amp;K29&amp;")"</f>
        <v>2.091(2.091)</v>
      </c>
      <c r="G29" s="28" t="str">
        <f>L29&amp;"("&amp;M29&amp;")"</f>
        <v>0(0)</v>
      </c>
      <c r="J29" s="32">
        <f>SUM(領域名・奨学寄附金登録!$N$6:$N$10)</f>
        <v>2.0910000000000002</v>
      </c>
      <c r="K29" s="32">
        <f>SUM(領域名・奨学寄附金登録!$O$6:$O$10)</f>
        <v>2.0910000000000002</v>
      </c>
      <c r="L29" s="32">
        <f>SUMIF($AL:$AL,"RONBUN2",$AB:$AB)</f>
        <v>0</v>
      </c>
      <c r="M29" s="32">
        <f>SUMIF($AS:$AS,"RONBUN3",$AB:$AB)</f>
        <v>0</v>
      </c>
    </row>
    <row r="30" spans="1:36">
      <c r="Y30" s="32" t="s">
        <v>23</v>
      </c>
      <c r="Z30" s="32" t="s">
        <v>24</v>
      </c>
      <c r="AA30" s="32" t="s">
        <v>25</v>
      </c>
    </row>
    <row r="31" spans="1:36" ht="12.75">
      <c r="B31" s="6" t="str">
        <f>"（"&amp;Y31&amp;"） 著書・論文等"</f>
        <v>（A） 著書・論文等</v>
      </c>
      <c r="Y31" s="32" t="s">
        <v>26</v>
      </c>
    </row>
    <row r="32" spans="1:36" ht="12.75">
      <c r="B32" s="6" t="str">
        <f>"　("&amp;Z32&amp;") 英文：著書等"</f>
        <v>　(1) 英文：著書等</v>
      </c>
      <c r="Z32" s="32">
        <v>1</v>
      </c>
    </row>
    <row r="33" spans="1:48" ht="12.75">
      <c r="A33" s="23"/>
      <c r="B33" s="6" t="str">
        <f>"　　"&amp;AA33&amp;"． 著書"</f>
        <v>　　a． 著書</v>
      </c>
      <c r="J33" s="11" t="s">
        <v>27</v>
      </c>
      <c r="K33" s="36" t="s">
        <v>28</v>
      </c>
      <c r="L33" s="11" t="s">
        <v>29</v>
      </c>
      <c r="M33" s="11" t="s">
        <v>30</v>
      </c>
      <c r="N33" s="11" t="s">
        <v>31</v>
      </c>
      <c r="O33" s="11" t="s">
        <v>32</v>
      </c>
      <c r="P33" s="11" t="s">
        <v>33</v>
      </c>
      <c r="Q33" s="11" t="s">
        <v>34</v>
      </c>
      <c r="R33" s="11" t="s">
        <v>35</v>
      </c>
      <c r="S33" s="11" t="s">
        <v>36</v>
      </c>
      <c r="V33" s="37"/>
      <c r="W33" s="26" t="s">
        <v>37</v>
      </c>
      <c r="X33" s="26" t="s">
        <v>38</v>
      </c>
      <c r="Y33" s="37"/>
      <c r="AA33" s="12" t="s">
        <v>39</v>
      </c>
      <c r="AC33" s="12"/>
      <c r="AD33" s="12"/>
      <c r="AE33" s="12"/>
      <c r="AF33" s="12"/>
      <c r="AG33" s="12"/>
      <c r="AH33" s="12"/>
      <c r="AI33" s="12"/>
      <c r="AJ33" s="11" t="s">
        <v>40</v>
      </c>
      <c r="AK33" s="32"/>
      <c r="AL33" s="32"/>
    </row>
    <row r="34" spans="1:48" ht="18.75" hidden="1">
      <c r="A34" s="23"/>
      <c r="B34" s="56" t="str">
        <f>IF(X34=1,"("&amp;IF(AJ34="","",MID($K$2,3,2)&amp;$L$2&amp;TEXT(J34,"000"))&amp;")",IF(AJ34="","",MID($K$2,3,2)&amp;$L$2&amp;TEXT(J34,"000")))</f>
        <v/>
      </c>
      <c r="C34" s="68" t="str">
        <f>IF(OR(LEFT($AJ34,2)=", ",LEFT($AJ34,2)=": "),RIGHT($AJ34,LEN($AJ34)-2),$AJ34)</f>
        <v/>
      </c>
      <c r="D34" s="68"/>
      <c r="E34" s="68"/>
      <c r="F34" s="68"/>
      <c r="G34" s="68"/>
      <c r="H34" s="69"/>
      <c r="I34" s="60"/>
      <c r="J34" s="11" t="str">
        <f>IF(AJ34="","",MAX($J$33:J33)+1)</f>
        <v/>
      </c>
      <c r="K34" s="36"/>
      <c r="L34" s="38"/>
      <c r="M34" s="39"/>
      <c r="N34" s="11"/>
      <c r="O34" s="11"/>
      <c r="P34" s="13"/>
      <c r="Q34" s="13"/>
      <c r="R34" s="11"/>
      <c r="S34" s="39"/>
      <c r="V34" s="37"/>
      <c r="W34" s="26">
        <f>IF(COUNTIF($L$34:$L34,L34)&gt;1,1,0)</f>
        <v>0</v>
      </c>
      <c r="X34" s="26" t="str">
        <f>IF(R34="","",IF(VALUE($K$2)&gt;VALUE(LEFT(R34,4)),1,0))</f>
        <v/>
      </c>
      <c r="Y34" s="37"/>
      <c r="AF34" s="32"/>
      <c r="AG34" s="32"/>
      <c r="AH34" s="32"/>
      <c r="AI34" s="32"/>
      <c r="AJ34" s="58" t="str">
        <f>IF(K34&amp;L34&amp;AB34&amp;M34&amp;N34&amp;O34&amp;P34&amp;Q34&amp;R34&amp;S34="","",K34&amp;IF($L34&lt;&gt;"",": "&amp;$L34,"")&amp;IF($AB34&lt;&gt;"",", "&amp;$AB34,"")&amp;IF($M34&lt;&gt;"",", "&amp;$M34,"")&amp;IF($N34&amp;$O34&lt;&gt;"",", "&amp;$N34,"")&amp;IF($O34&lt;&gt;"","("&amp;O34&amp;")","")&amp;IF($P34&amp;$Q34&lt;&gt;"",", "&amp;$P34,"")&amp;IF(AND($P34&lt;&gt;"",$Q34&lt;&gt;""),"-","")&amp;Q34&amp;IF($R34&lt;&gt;"",", "&amp;$R34,"")&amp;IF($S34&lt;&gt;"",", ISBN: "&amp;$S34,""))</f>
        <v/>
      </c>
      <c r="AK34" s="32"/>
      <c r="AL34" s="32"/>
    </row>
    <row r="35" spans="1:48">
      <c r="A35" s="23"/>
      <c r="J35" s="40"/>
      <c r="K35" s="40"/>
      <c r="L35" s="40"/>
      <c r="M35" s="40"/>
      <c r="N35" s="40"/>
      <c r="O35" s="40"/>
      <c r="P35" s="40"/>
      <c r="Q35" s="40"/>
      <c r="R35" s="40"/>
      <c r="S35" s="40"/>
      <c r="W35" s="40"/>
      <c r="X35" s="40"/>
    </row>
    <row r="36" spans="1:48" ht="12.75">
      <c r="A36" s="23"/>
      <c r="B36" s="6" t="str">
        <f>"　　"&amp;AA36&amp;"． 著書（分担執筆）"</f>
        <v>　　b． 著書（分担執筆）</v>
      </c>
      <c r="J36" s="11" t="s">
        <v>27</v>
      </c>
      <c r="K36" s="36" t="s">
        <v>28</v>
      </c>
      <c r="L36" s="11" t="s">
        <v>41</v>
      </c>
      <c r="M36" s="11" t="s">
        <v>42</v>
      </c>
      <c r="N36" s="11" t="s">
        <v>43</v>
      </c>
      <c r="O36" s="11" t="s">
        <v>44</v>
      </c>
      <c r="P36" s="11" t="s">
        <v>45</v>
      </c>
      <c r="Q36" s="11" t="s">
        <v>46</v>
      </c>
      <c r="R36" s="11" t="s">
        <v>47</v>
      </c>
      <c r="S36" s="11" t="s">
        <v>36</v>
      </c>
      <c r="V36" s="37"/>
      <c r="W36" s="26" t="s">
        <v>37</v>
      </c>
      <c r="X36" s="26" t="s">
        <v>38</v>
      </c>
      <c r="Y36" s="37"/>
      <c r="AA36" s="32" t="str">
        <f>CHAR(CODE(AA33)+1)</f>
        <v>b</v>
      </c>
      <c r="AJ36" s="11" t="s">
        <v>40</v>
      </c>
    </row>
    <row r="37" spans="1:48" ht="18.75" hidden="1">
      <c r="A37" s="23"/>
      <c r="B37" s="56" t="str">
        <f>IF(X37=1,"("&amp;IF(AJ37="","",MID($K$2,3,2)&amp;$L$2&amp;TEXT(J37,"000"))&amp;")",IF(AJ37="","",MID($K$2,3,2)&amp;$L$2&amp;TEXT(J37,"000")))</f>
        <v/>
      </c>
      <c r="C37" s="68" t="str">
        <f>IF(OR(LEFT($AJ37,2)=", ",LEFT($AJ37,2)=": "),RIGHT($AJ37,LEN($AJ37)-2),$AJ37)</f>
        <v/>
      </c>
      <c r="D37" s="68"/>
      <c r="E37" s="68"/>
      <c r="F37" s="68"/>
      <c r="G37" s="68"/>
      <c r="H37" s="69"/>
      <c r="I37" s="60"/>
      <c r="J37" s="11" t="str">
        <f>IF(AJ37="","",MAX($J$33:J36)+1)</f>
        <v/>
      </c>
      <c r="K37" s="36"/>
      <c r="L37" s="11"/>
      <c r="M37" s="11"/>
      <c r="N37" s="38"/>
      <c r="O37" s="11"/>
      <c r="P37" s="39"/>
      <c r="Q37" s="13"/>
      <c r="R37" s="11"/>
      <c r="S37" s="39"/>
      <c r="V37" s="37"/>
      <c r="W37" s="26">
        <f>IF(COUNTIF($L$37:$L37,L37)&gt;1,1,0)</f>
        <v>0</v>
      </c>
      <c r="X37" s="26" t="str">
        <f>IF(R37="","",IF(VALUE($K$2)&gt;VALUE(LEFT(R37,4)),1,0))</f>
        <v/>
      </c>
      <c r="Y37" s="37"/>
      <c r="AJ37" s="58" t="str">
        <f>IF(K37&amp;L37&amp;M37&amp;N37&amp;O37&amp;P37&amp;Q37&amp;R37&amp;S37="","",K37&amp;IF($L37&lt;&gt;"",": "&amp;$L37,"")&amp;IF($M37&lt;&gt;"",": "&amp;$M37,"")&amp;IF($N37&lt;&gt;"",": "&amp;$N37,"")&amp;IF($O37&lt;&gt;"",", "&amp;$O37,"")&amp;IF($P37&lt;&gt;"",", "&amp;$P37,"")&amp;IF($Q37&lt;&gt;"",", "&amp;$Q37,"")&amp;IF($R37&lt;&gt;"",", "&amp;$R37,"")&amp;IF($S37&lt;&gt;"",", "&amp;$S37,""))</f>
        <v/>
      </c>
    </row>
    <row r="38" spans="1:48">
      <c r="A38" s="23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1:48" ht="12.75">
      <c r="A39" s="23"/>
      <c r="B39" s="6" t="str">
        <f>"　　"&amp;AA39&amp;"． 編纂・編集・監修"</f>
        <v>　　c． 編纂・編集・監修</v>
      </c>
      <c r="J39" s="11" t="s">
        <v>27</v>
      </c>
      <c r="K39" s="36" t="s">
        <v>28</v>
      </c>
      <c r="L39" s="11" t="s">
        <v>29</v>
      </c>
      <c r="M39" s="11" t="s">
        <v>30</v>
      </c>
      <c r="N39" s="11" t="s">
        <v>31</v>
      </c>
      <c r="O39" s="11" t="s">
        <v>32</v>
      </c>
      <c r="P39" s="11" t="s">
        <v>33</v>
      </c>
      <c r="Q39" s="11" t="s">
        <v>34</v>
      </c>
      <c r="R39" s="11" t="s">
        <v>35</v>
      </c>
      <c r="S39" s="11" t="s">
        <v>36</v>
      </c>
      <c r="V39" s="37"/>
      <c r="W39" s="26" t="s">
        <v>37</v>
      </c>
      <c r="X39" s="26" t="s">
        <v>38</v>
      </c>
      <c r="Y39" s="37"/>
      <c r="AA39" s="32" t="str">
        <f>CHAR(CODE(AA36)+1)</f>
        <v>c</v>
      </c>
      <c r="AB39" s="11" t="s">
        <v>48</v>
      </c>
      <c r="AJ39" s="11" t="s">
        <v>40</v>
      </c>
    </row>
    <row r="40" spans="1:48" ht="18.75" hidden="1">
      <c r="A40" s="23"/>
      <c r="B40" s="56" t="str">
        <f>IF(X40=1,"("&amp;IF(AJ40="","",MID($K$2,3,2)&amp;$L$2&amp;TEXT(J40,"000"))&amp;")",IF(AJ40="","",MID($K$2,3,2)&amp;$L$2&amp;TEXT(J40,"000")))</f>
        <v/>
      </c>
      <c r="C40" s="68" t="str">
        <f>IF(OR(LEFT($AJ40,2)=", ",LEFT($AJ40,2)=": "),RIGHT($AJ40,LEN($AJ40)-2),$AJ40)</f>
        <v/>
      </c>
      <c r="D40" s="68"/>
      <c r="E40" s="68"/>
      <c r="F40" s="68"/>
      <c r="G40" s="68"/>
      <c r="H40" s="69"/>
      <c r="I40" s="60"/>
      <c r="J40" s="11" t="str">
        <f>IF(AJ40="","",MAX($J$33:J39)+1)</f>
        <v/>
      </c>
      <c r="K40" s="36"/>
      <c r="L40" s="38"/>
      <c r="M40" s="39"/>
      <c r="N40" s="11"/>
      <c r="O40" s="11"/>
      <c r="P40" s="13"/>
      <c r="Q40" s="13"/>
      <c r="R40" s="11"/>
      <c r="S40" s="39"/>
      <c r="V40" s="37"/>
      <c r="W40" s="26">
        <f>IF(COUNTIF($L$40:$L40,L40)&gt;1,1,0)</f>
        <v>0</v>
      </c>
      <c r="X40" s="26" t="str">
        <f>IF(R40="","",IF(VALUE($K$2)&gt;VALUE(LEFT(R40,4)),1,0))</f>
        <v/>
      </c>
      <c r="Y40" s="37"/>
      <c r="AB40" s="11"/>
      <c r="AJ40" s="58" t="str">
        <f>IF(K40&amp;L40&amp;M40&amp;N40&amp;O40&amp;P40&amp;Q40&amp;R40&amp;S40="","",K40&amp;IF($L40&lt;&gt;"",": "&amp;$L40,"")&amp;IF($AB40&lt;&gt;"",", "&amp;$AB40,"")&amp;IF($M40&lt;&gt;"",", "&amp;$M40,"")&amp;IF($N40&amp;$O40&lt;&gt;"",", "&amp;$N40,"")&amp;IF($O40&lt;&gt;"","("&amp;O40&amp;")","")&amp;IF($P40&amp;$Q40&lt;&gt;"",", "&amp;$P40,"")&amp;IF(AND($P40&lt;&gt;"",$Q40&lt;&gt;""),"-","")&amp;Q40&amp;IF($R40&lt;&gt;"",", "&amp;$R40,"")&amp;IF($S40&lt;&gt;"",", ISBN: "&amp;$S40,""))</f>
        <v/>
      </c>
    </row>
    <row r="41" spans="1:48">
      <c r="A41" s="23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1:48" ht="12.75">
      <c r="B42" s="6" t="str">
        <f>"　("&amp;Z42&amp;") 英文：論文等"</f>
        <v>　(2) 英文：論文等</v>
      </c>
      <c r="Z42" s="32">
        <f>MAX(Z32:Z41)+1</f>
        <v>2</v>
      </c>
      <c r="AT42" s="11" t="s">
        <v>15</v>
      </c>
    </row>
    <row r="43" spans="1:48" ht="12.75">
      <c r="A43" s="23"/>
      <c r="B43" s="6" t="str">
        <f>"　　"&amp;AA43&amp;"． 原著論文（審査有）"</f>
        <v>　　a． 原著論文（審査有）</v>
      </c>
      <c r="J43" s="11" t="s">
        <v>27</v>
      </c>
      <c r="K43" s="36" t="s">
        <v>28</v>
      </c>
      <c r="L43" s="11" t="s">
        <v>29</v>
      </c>
      <c r="M43" s="11" t="s">
        <v>30</v>
      </c>
      <c r="N43" s="11" t="s">
        <v>31</v>
      </c>
      <c r="O43" s="11" t="s">
        <v>32</v>
      </c>
      <c r="P43" s="11" t="s">
        <v>33</v>
      </c>
      <c r="Q43" s="11" t="s">
        <v>34</v>
      </c>
      <c r="R43" s="11" t="s">
        <v>35</v>
      </c>
      <c r="S43" s="11" t="s">
        <v>49</v>
      </c>
      <c r="V43" s="37"/>
      <c r="W43" s="26" t="s">
        <v>37</v>
      </c>
      <c r="X43" s="26" t="s">
        <v>38</v>
      </c>
      <c r="Y43" s="37"/>
      <c r="AA43" s="32" t="s">
        <v>39</v>
      </c>
      <c r="AB43" s="11" t="s">
        <v>15</v>
      </c>
      <c r="AC43" s="11" t="s">
        <v>50</v>
      </c>
      <c r="AD43" s="11" t="s">
        <v>51</v>
      </c>
      <c r="AE43" s="42" t="s">
        <v>21</v>
      </c>
      <c r="AF43" s="42" t="s">
        <v>52</v>
      </c>
      <c r="AH43" s="25" t="s">
        <v>53</v>
      </c>
      <c r="AJ43" s="11" t="s">
        <v>40</v>
      </c>
      <c r="AM43" s="11" t="s">
        <v>29</v>
      </c>
      <c r="AN43" s="11" t="s">
        <v>50</v>
      </c>
      <c r="AO43" s="11" t="s">
        <v>51</v>
      </c>
      <c r="AP43" s="11" t="s">
        <v>21</v>
      </c>
      <c r="AQ43" s="11" t="s">
        <v>15</v>
      </c>
      <c r="AT43" s="11" t="s">
        <v>50</v>
      </c>
      <c r="AU43" s="11" t="s">
        <v>51</v>
      </c>
      <c r="AV43" s="11" t="s">
        <v>21</v>
      </c>
    </row>
    <row r="44" spans="1:48" ht="18.75" hidden="1">
      <c r="A44" s="23"/>
      <c r="B44" s="56" t="str">
        <f>IF(X44=1,"("&amp;IF(AJ44="","",MID($K$2,3,2)&amp;$L$2&amp;TEXT(J44,"000"))&amp;")",IF(AJ44="","",MID($K$2,3,2)&amp;$L$2&amp;TEXT(J44,"000")))</f>
        <v/>
      </c>
      <c r="C44" s="68" t="str">
        <f>IF(OR(LEFT($AJ44,2)=", ",LEFT($AJ44,2)=": "),RIGHT($AJ44,LEN($AJ44)-2),$AJ44)</f>
        <v/>
      </c>
      <c r="D44" s="68"/>
      <c r="E44" s="68"/>
      <c r="F44" s="68"/>
      <c r="G44" s="68"/>
      <c r="H44" s="68"/>
      <c r="I44" s="60"/>
      <c r="J44" s="11" t="str">
        <f>IF(AJ44="","",MAX($J$33:J43)+1)</f>
        <v/>
      </c>
      <c r="K44" s="36"/>
      <c r="L44" s="38"/>
      <c r="M44" s="39"/>
      <c r="N44" s="11"/>
      <c r="O44" s="11"/>
      <c r="P44" s="11"/>
      <c r="Q44" s="11"/>
      <c r="R44" s="11"/>
      <c r="S44" s="11"/>
      <c r="V44" s="37"/>
      <c r="W44" s="26">
        <f>IF(COUNTIF($L$44:$L44,L44)&gt;1,1,0)</f>
        <v>0</v>
      </c>
      <c r="X44" s="26" t="str">
        <f>IF(R44="","",IF(VALUE($K$2)&gt;VALUE(LEFT(R44,4)),1,0))</f>
        <v/>
      </c>
      <c r="Y44" s="37"/>
      <c r="AB44" s="11"/>
      <c r="AC44" s="11"/>
      <c r="AD44" s="11"/>
      <c r="AE44" s="42" t="str">
        <f>IF(J44="","",IF(AC44="",IF(AD44="",1,""),""))</f>
        <v/>
      </c>
      <c r="AF44" s="43" t="str">
        <f>IF(AC44="",IF(AD44="",IF(AE44="","","O"),"C"),"F")</f>
        <v/>
      </c>
      <c r="AG44" s="33" t="str">
        <f t="shared" ref="AG44:AG56" si="0">IF(AD44&lt;&gt;"","C","")</f>
        <v/>
      </c>
      <c r="AH44" s="25"/>
      <c r="AJ44" s="58" t="str">
        <f>IF(K44&amp;L44&amp;M44&amp;N44&amp;O44&amp;P44&amp;Q44&amp;R44&amp;S44="","",K44&amp;IF($L44&lt;&gt;"",": "&amp;$L44,"")&amp;IF($M44&lt;&gt;"",", "&amp;$M44,"")&amp;IF($N44&amp;$O44&lt;&gt;"",", "&amp;$N44,"")&amp;IF($O44&lt;&gt;"","("&amp;O44&amp;")","")&amp;IF($P44&amp;$Q44&lt;&gt;"",", "&amp;$P44,"")&amp;IF(AND($P44&lt;&gt;"",$Q44&lt;&gt;""),"-","")&amp;Q44&amp;IF($R44&lt;&gt;"",", "&amp;$R44,"")&amp;IF($S44&lt;&gt;"",", DOI: "&amp;$S44,"")&amp;IF($AH44="症例報告論文","（症例報告）","")&amp;IF($AB44="","",", #"&amp;$AB44))</f>
        <v/>
      </c>
      <c r="AL44" s="44"/>
      <c r="AM44" s="33">
        <f>IF(L44="",0,1)</f>
        <v>0</v>
      </c>
      <c r="AN44" s="33">
        <f>IF(AC44="",0,1)</f>
        <v>0</v>
      </c>
      <c r="AO44" s="33">
        <f>IF(AD44="",0,1)</f>
        <v>0</v>
      </c>
      <c r="AP44" s="44">
        <f>IF(AND(AC44="",AD44=""),1,0)</f>
        <v>1</v>
      </c>
      <c r="AQ44" s="33">
        <f>IF(AB44="",0,1)</f>
        <v>0</v>
      </c>
      <c r="AS44" s="44"/>
      <c r="AT44">
        <f>IF(AC44="",0,AB44)</f>
        <v>0</v>
      </c>
      <c r="AU44">
        <f>IF(AD44="",0,AB44)</f>
        <v>0</v>
      </c>
      <c r="AV44">
        <f>IF(OR(AC44&lt;&gt;"",AD44&lt;&gt;""),0,AB44)</f>
        <v>0</v>
      </c>
    </row>
    <row r="45" spans="1:48">
      <c r="A45" s="23"/>
      <c r="J45" s="41"/>
      <c r="K45" s="41"/>
      <c r="L45" s="41"/>
      <c r="M45" s="41"/>
      <c r="N45" s="41"/>
      <c r="O45" s="41"/>
      <c r="P45" s="41"/>
      <c r="Q45" s="41"/>
      <c r="R45" s="41"/>
      <c r="S45" s="41"/>
      <c r="AG45" s="33" t="str">
        <f t="shared" si="0"/>
        <v/>
      </c>
    </row>
    <row r="46" spans="1:48" ht="12.75">
      <c r="A46" s="23"/>
      <c r="B46" s="6" t="str">
        <f>"　　"&amp;AA46&amp;"． 原著論文（審査無）"</f>
        <v>　　b． 原著論文（審査無）</v>
      </c>
      <c r="J46" s="11" t="s">
        <v>27</v>
      </c>
      <c r="K46" s="36" t="s">
        <v>28</v>
      </c>
      <c r="L46" s="11" t="s">
        <v>29</v>
      </c>
      <c r="M46" s="11" t="s">
        <v>30</v>
      </c>
      <c r="N46" s="11" t="s">
        <v>31</v>
      </c>
      <c r="O46" s="11" t="s">
        <v>32</v>
      </c>
      <c r="P46" s="11" t="s">
        <v>33</v>
      </c>
      <c r="Q46" s="11" t="s">
        <v>34</v>
      </c>
      <c r="R46" s="11" t="s">
        <v>35</v>
      </c>
      <c r="S46" s="11" t="s">
        <v>49</v>
      </c>
      <c r="V46" s="37"/>
      <c r="W46" s="26" t="s">
        <v>37</v>
      </c>
      <c r="X46" s="26" t="s">
        <v>38</v>
      </c>
      <c r="Y46" s="37"/>
      <c r="AA46" s="32" t="str">
        <f>CHAR(CODE(AA43)+1)</f>
        <v>b</v>
      </c>
      <c r="AB46" s="11" t="s">
        <v>15</v>
      </c>
      <c r="AC46" s="11" t="s">
        <v>50</v>
      </c>
      <c r="AD46" s="11" t="s">
        <v>51</v>
      </c>
      <c r="AE46" s="42" t="s">
        <v>21</v>
      </c>
      <c r="AF46" s="42" t="s">
        <v>52</v>
      </c>
      <c r="AG46" s="33" t="str">
        <f t="shared" si="0"/>
        <v>C</v>
      </c>
      <c r="AH46" s="26" t="s">
        <v>53</v>
      </c>
      <c r="AJ46" s="11" t="s">
        <v>40</v>
      </c>
    </row>
    <row r="47" spans="1:48" ht="18.75" hidden="1">
      <c r="A47" s="23"/>
      <c r="B47" s="56" t="str">
        <f>IF(X47=1,"("&amp;IF(AJ47="","",MID($K$2,3,2)&amp;$L$2&amp;TEXT(J47,"000"))&amp;")",IF(AJ47="","",MID($K$2,3,2)&amp;$L$2&amp;TEXT(J47,"000")))</f>
        <v/>
      </c>
      <c r="C47" s="68" t="str">
        <f>IF(OR(LEFT($AJ47,2)=", ",LEFT($AJ47,2)=": "),RIGHT($AJ47,LEN($AJ47)-2),$AJ47)</f>
        <v/>
      </c>
      <c r="D47" s="68"/>
      <c r="E47" s="68"/>
      <c r="F47" s="68"/>
      <c r="G47" s="68"/>
      <c r="H47" s="68"/>
      <c r="I47" s="60"/>
      <c r="J47" s="11" t="str">
        <f>IF(AJ47="","",MAX($J$34:J46)+1)</f>
        <v/>
      </c>
      <c r="K47" s="36"/>
      <c r="L47" s="38"/>
      <c r="M47" s="39"/>
      <c r="N47" s="11"/>
      <c r="O47" s="11"/>
      <c r="P47" s="11"/>
      <c r="Q47" s="11"/>
      <c r="R47" s="11"/>
      <c r="S47" s="11"/>
      <c r="V47" s="37"/>
      <c r="W47" s="26">
        <f>IF(COUNTIF($L$47:$L47,L47)&gt;1,1,0)</f>
        <v>0</v>
      </c>
      <c r="X47" s="26" t="str">
        <f>IF(R47="","",IF(VALUE($K$2)&gt;VALUE(LEFT(R47,4)),1,0))</f>
        <v/>
      </c>
      <c r="Y47" s="37"/>
      <c r="AB47" s="11"/>
      <c r="AC47" s="11"/>
      <c r="AD47" s="11"/>
      <c r="AE47" s="42" t="str">
        <f>IF(J47="","",IF(AC47="",IF(AD47="",1,""),""))</f>
        <v/>
      </c>
      <c r="AF47" s="43" t="str">
        <f>IF(AC47="",IF(AD47="",IF(AE47="","","O"),"C"),"F")</f>
        <v/>
      </c>
      <c r="AG47" s="33" t="str">
        <f t="shared" si="0"/>
        <v/>
      </c>
      <c r="AH47" s="25"/>
      <c r="AJ47" s="58" t="str">
        <f>IF(K47&amp;L47&amp;M47&amp;N47&amp;O47&amp;P47&amp;Q47&amp;R47&amp;S47="","",K47&amp;IF($L47&lt;&gt;"",": "&amp;$L47,"")&amp;IF($M47&lt;&gt;"",", "&amp;$M47,"")&amp;IF($N47&amp;$O47&lt;&gt;"",", "&amp;$N47,"")&amp;IF($O47&lt;&gt;"","("&amp;O47&amp;")","")&amp;IF($P47&amp;$Q47&lt;&gt;"",", "&amp;$P47,"")&amp;IF(AND($P47&lt;&gt;"",$Q47&lt;&gt;""),"-","")&amp;Q47&amp;IF($R47&lt;&gt;"",", "&amp;$R47,"")&amp;IF($S47&lt;&gt;"",", DOI: "&amp;$S47,"")&amp;IF($AH47="症例報告論文","（症例報告）","")&amp;IF($AB47="","",", #"&amp;$AB47))</f>
        <v/>
      </c>
      <c r="AL47" s="44"/>
      <c r="AM47" s="33">
        <f>IF(L47="",0,1)</f>
        <v>0</v>
      </c>
      <c r="AN47" s="33">
        <f>IF(AC47="",0,1)</f>
        <v>0</v>
      </c>
      <c r="AO47" s="33">
        <f>IF(AD47="",0,1)</f>
        <v>0</v>
      </c>
      <c r="AP47" s="44">
        <f>IF(AND(AC47="",AD47=""),1,0)</f>
        <v>1</v>
      </c>
      <c r="AQ47" s="33">
        <f>IF(AB47="",0,1)</f>
        <v>0</v>
      </c>
      <c r="AS47" s="44"/>
      <c r="AT47">
        <f>IF(AC47="",0,AB47)</f>
        <v>0</v>
      </c>
      <c r="AU47">
        <f>IF(AD47="",0,AB47)</f>
        <v>0</v>
      </c>
      <c r="AV47">
        <f>IF(OR(AC47&lt;&gt;"",AD47&lt;&gt;""),0,AB47)</f>
        <v>0</v>
      </c>
    </row>
    <row r="48" spans="1:48">
      <c r="A48" s="23"/>
      <c r="J48" s="41"/>
      <c r="K48" s="41"/>
      <c r="L48" s="41"/>
      <c r="M48" s="41"/>
      <c r="N48" s="41"/>
      <c r="O48" s="41"/>
      <c r="P48" s="41"/>
      <c r="Q48" s="41"/>
      <c r="R48" s="41"/>
      <c r="S48" s="41"/>
      <c r="AG48" s="33" t="str">
        <f t="shared" si="0"/>
        <v/>
      </c>
    </row>
    <row r="49" spans="1:48" ht="12.75">
      <c r="A49" s="23"/>
      <c r="B49" s="6" t="str">
        <f>"　　"&amp;AA49&amp;"． 原著論文（総説）"</f>
        <v>　　c． 原著論文（総説）</v>
      </c>
      <c r="J49" s="11" t="s">
        <v>27</v>
      </c>
      <c r="K49" s="36" t="s">
        <v>28</v>
      </c>
      <c r="L49" s="11" t="s">
        <v>29</v>
      </c>
      <c r="M49" s="11" t="s">
        <v>30</v>
      </c>
      <c r="N49" s="11" t="s">
        <v>31</v>
      </c>
      <c r="O49" s="11" t="s">
        <v>32</v>
      </c>
      <c r="P49" s="11" t="s">
        <v>33</v>
      </c>
      <c r="Q49" s="11" t="s">
        <v>34</v>
      </c>
      <c r="R49" s="11" t="s">
        <v>35</v>
      </c>
      <c r="S49" s="11" t="s">
        <v>49</v>
      </c>
      <c r="V49" s="37"/>
      <c r="W49" s="26" t="s">
        <v>37</v>
      </c>
      <c r="X49" s="26" t="s">
        <v>38</v>
      </c>
      <c r="Y49" s="37"/>
      <c r="AA49" s="32" t="str">
        <f>CHAR(CODE(AA46)+1)</f>
        <v>c</v>
      </c>
      <c r="AB49" s="11" t="s">
        <v>15</v>
      </c>
      <c r="AC49" s="11" t="s">
        <v>50</v>
      </c>
      <c r="AD49" s="11" t="s">
        <v>51</v>
      </c>
      <c r="AE49" s="42" t="s">
        <v>21</v>
      </c>
      <c r="AF49" s="42" t="s">
        <v>52</v>
      </c>
      <c r="AG49" s="33" t="str">
        <f t="shared" si="0"/>
        <v>C</v>
      </c>
      <c r="AH49" s="26" t="s">
        <v>53</v>
      </c>
      <c r="AJ49" s="11" t="s">
        <v>40</v>
      </c>
    </row>
    <row r="50" spans="1:48" ht="18.75" hidden="1">
      <c r="A50" s="23"/>
      <c r="B50" s="56" t="str">
        <f>IF(X50=1,"("&amp;IF(AJ50="","",MID($K$2,3,2)&amp;$L$2&amp;TEXT(J50,"000"))&amp;")",IF(AJ50="","",MID($K$2,3,2)&amp;$L$2&amp;TEXT(J50,"000")))</f>
        <v/>
      </c>
      <c r="C50" s="68" t="str">
        <f>IF(OR(LEFT($AJ50,2)=", ",LEFT($AJ50,2)=": "),RIGHT($AJ50,LEN($AJ50)-2),$AJ50)</f>
        <v/>
      </c>
      <c r="D50" s="68"/>
      <c r="E50" s="68"/>
      <c r="F50" s="68"/>
      <c r="G50" s="68"/>
      <c r="H50" s="68"/>
      <c r="I50" s="60"/>
      <c r="J50" s="11" t="str">
        <f>IF(AJ50="","",MAX($J$34:J49)+1)</f>
        <v/>
      </c>
      <c r="K50" s="36"/>
      <c r="L50" s="38"/>
      <c r="M50" s="39"/>
      <c r="N50" s="11"/>
      <c r="O50" s="11"/>
      <c r="P50" s="11"/>
      <c r="Q50" s="11"/>
      <c r="R50" s="11"/>
      <c r="S50" s="11"/>
      <c r="V50" s="37"/>
      <c r="W50" s="26">
        <f>IF(COUNTIF($L$50:$L50,L50)&gt;1,1,0)</f>
        <v>0</v>
      </c>
      <c r="X50" s="26" t="str">
        <f>IF(R50="","",IF(VALUE($K$2)&gt;VALUE(LEFT(R50,4)),1,0))</f>
        <v/>
      </c>
      <c r="Y50" s="37"/>
      <c r="AB50" s="11"/>
      <c r="AC50" s="11"/>
      <c r="AD50" s="11"/>
      <c r="AE50" s="42" t="str">
        <f>IF(J50="","",IF(AC50="",IF(AD50="",1,""),""))</f>
        <v/>
      </c>
      <c r="AF50" s="43" t="str">
        <f>IF(AC50="",IF(AD50="",IF(AE50="","","O"),"C"),"F")</f>
        <v/>
      </c>
      <c r="AG50" s="33" t="str">
        <f t="shared" si="0"/>
        <v/>
      </c>
      <c r="AH50" s="25"/>
      <c r="AJ50" s="58" t="str">
        <f>IF(K50&amp;L50&amp;M50&amp;N50&amp;O50&amp;P50&amp;Q50&amp;R50&amp;S50="","",K50&amp;IF($L50&lt;&gt;"",": "&amp;$L50,"")&amp;IF($M50&lt;&gt;"",", "&amp;$M50,"")&amp;IF($N50&amp;$O50&lt;&gt;"",", "&amp;$N50,"")&amp;IF($O50&lt;&gt;"","("&amp;O50&amp;")","")&amp;IF($P50&amp;$Q50&lt;&gt;"",", "&amp;$P50,"")&amp;IF(AND($P50&lt;&gt;"",$Q50&lt;&gt;""),"-","")&amp;Q50&amp;IF($R50&lt;&gt;"",", "&amp;$R50,"")&amp;IF($S50&lt;&gt;"",", DOI: "&amp;$S50,"")&amp;IF($AH50="症例報告論文","（症例報告）","")&amp;IF($AB50="","",", #"&amp;$AB50))</f>
        <v/>
      </c>
      <c r="AL50" s="44"/>
      <c r="AM50" s="33">
        <f>IF(L50="",0,1)</f>
        <v>0</v>
      </c>
      <c r="AN50" s="33">
        <f>IF(AC50="",0,1)</f>
        <v>0</v>
      </c>
      <c r="AO50" s="33">
        <f>IF(AD50="",0,1)</f>
        <v>0</v>
      </c>
      <c r="AP50" s="44">
        <f>IF(AND(AC50="",AD50=""),1,0)</f>
        <v>1</v>
      </c>
      <c r="AQ50" s="33">
        <f>IF(AB50="",0,1)</f>
        <v>0</v>
      </c>
      <c r="AS50" s="44"/>
      <c r="AT50">
        <f>IF(AC50="",0,AB50)</f>
        <v>0</v>
      </c>
      <c r="AU50">
        <f>IF(AD50="",0,AB50)</f>
        <v>0</v>
      </c>
      <c r="AV50">
        <f>IF(OR(AC50&lt;&gt;"",AD50&lt;&gt;""),0,AB50)</f>
        <v>0</v>
      </c>
    </row>
    <row r="51" spans="1:48">
      <c r="A51" s="23"/>
      <c r="J51" s="41"/>
      <c r="K51" s="41"/>
      <c r="L51" s="41"/>
      <c r="M51" s="41"/>
      <c r="N51" s="41"/>
      <c r="O51" s="41"/>
      <c r="P51" s="41"/>
      <c r="Q51" s="41"/>
      <c r="R51" s="41"/>
      <c r="S51" s="41"/>
      <c r="AG51" s="33" t="str">
        <f t="shared" si="0"/>
        <v/>
      </c>
    </row>
    <row r="52" spans="1:48" ht="12.75">
      <c r="A52" s="23"/>
      <c r="B52" s="6" t="str">
        <f>"　　"&amp;AA52&amp;"． その他研究等実績（報告書を含む）"</f>
        <v>　　d． その他研究等実績（報告書を含む）</v>
      </c>
      <c r="J52" s="11" t="s">
        <v>27</v>
      </c>
      <c r="K52" s="36" t="s">
        <v>28</v>
      </c>
      <c r="L52" s="11" t="s">
        <v>29</v>
      </c>
      <c r="M52" s="11" t="s">
        <v>30</v>
      </c>
      <c r="N52" s="11" t="s">
        <v>31</v>
      </c>
      <c r="O52" s="11" t="s">
        <v>32</v>
      </c>
      <c r="P52" s="11" t="s">
        <v>33</v>
      </c>
      <c r="Q52" s="11" t="s">
        <v>34</v>
      </c>
      <c r="R52" s="11" t="s">
        <v>35</v>
      </c>
      <c r="S52" s="11" t="s">
        <v>49</v>
      </c>
      <c r="V52" s="37"/>
      <c r="W52" s="26" t="s">
        <v>37</v>
      </c>
      <c r="X52" s="26" t="s">
        <v>38</v>
      </c>
      <c r="Y52" s="37"/>
      <c r="AA52" s="32" t="str">
        <f>CHAR(CODE(AA49)+1)</f>
        <v>d</v>
      </c>
      <c r="AB52" s="11" t="s">
        <v>15</v>
      </c>
      <c r="AC52" s="11" t="s">
        <v>50</v>
      </c>
      <c r="AD52" s="11" t="s">
        <v>51</v>
      </c>
      <c r="AE52" s="42" t="s">
        <v>21</v>
      </c>
      <c r="AF52" s="42" t="s">
        <v>52</v>
      </c>
      <c r="AG52" s="33" t="str">
        <f t="shared" si="0"/>
        <v>C</v>
      </c>
      <c r="AH52" s="26" t="s">
        <v>53</v>
      </c>
      <c r="AJ52" s="11" t="s">
        <v>40</v>
      </c>
    </row>
    <row r="53" spans="1:48" ht="18.75" hidden="1">
      <c r="A53" s="23"/>
      <c r="B53" s="56" t="str">
        <f>IF(X53=1,"("&amp;IF(AJ53="","",MID($K$2,3,2)&amp;$L$2&amp;TEXT(J53,"000"))&amp;")",IF(AJ53="","",MID($K$2,3,2)&amp;$L$2&amp;TEXT(J53,"000")))</f>
        <v/>
      </c>
      <c r="C53" s="68" t="str">
        <f>IF(OR(LEFT($AJ53,2)=", ",LEFT($AJ53,2)=": "),RIGHT($AJ53,LEN($AJ53)-2),$AJ53)</f>
        <v/>
      </c>
      <c r="D53" s="68"/>
      <c r="E53" s="68"/>
      <c r="F53" s="68"/>
      <c r="G53" s="68"/>
      <c r="H53" s="68"/>
      <c r="I53" s="60"/>
      <c r="J53" s="11" t="str">
        <f>IF(AJ53="","",MAX($J$34:J52)+1)</f>
        <v/>
      </c>
      <c r="K53" s="36"/>
      <c r="L53" s="38"/>
      <c r="M53" s="39"/>
      <c r="N53" s="11"/>
      <c r="O53" s="11"/>
      <c r="P53" s="11"/>
      <c r="Q53" s="11"/>
      <c r="R53" s="11"/>
      <c r="S53" s="11"/>
      <c r="V53" s="37"/>
      <c r="W53" s="26">
        <f>IF(COUNTIF($L$53:$L53,L53)&gt;1,1,0)</f>
        <v>0</v>
      </c>
      <c r="X53" s="26" t="str">
        <f>IF(R53="","",IF(VALUE($K$2)&gt;VALUE(LEFT(R53,4)),1,0))</f>
        <v/>
      </c>
      <c r="Y53" s="37"/>
      <c r="AB53" s="11"/>
      <c r="AC53" s="11"/>
      <c r="AD53" s="11"/>
      <c r="AE53" s="42" t="str">
        <f>IF(J53="","",IF(AC53="",IF(AD53="",1,""),""))</f>
        <v/>
      </c>
      <c r="AF53" s="43" t="str">
        <f>IF(AC53="",IF(AD53="",IF(AE53="","","O"),"C"),"F")</f>
        <v/>
      </c>
      <c r="AG53" s="33" t="str">
        <f t="shared" si="0"/>
        <v/>
      </c>
      <c r="AH53" s="25"/>
      <c r="AJ53" s="58" t="str">
        <f>IF(K53&amp;L53&amp;M53&amp;N53&amp;O53&amp;P53&amp;Q53&amp;R53&amp;S53="","",K53&amp;IF($L53&lt;&gt;"",": "&amp;$L53,"")&amp;IF($M53&lt;&gt;"",", "&amp;$M53,"")&amp;IF($N53&amp;$O53&lt;&gt;"",", "&amp;$N53,"")&amp;IF($O53&lt;&gt;"","("&amp;O53&amp;")","")&amp;IF($P53&amp;$Q53&lt;&gt;"",", "&amp;$P53,"")&amp;IF(AND($P53&lt;&gt;"",$Q53&lt;&gt;""),"-","")&amp;Q53&amp;IF($R53&lt;&gt;"",", "&amp;$R53,"")&amp;IF($S53&lt;&gt;"",", DOI: "&amp;$S53,"")&amp;IF($AH53="症例報告論文","（症例報告）","")&amp;IF($AB53="","",", #"&amp;$AB53))</f>
        <v/>
      </c>
    </row>
    <row r="54" spans="1:48">
      <c r="A54" s="23"/>
      <c r="J54" s="41"/>
      <c r="K54" s="41"/>
      <c r="L54" s="41"/>
      <c r="M54" s="41"/>
      <c r="N54" s="41"/>
      <c r="O54" s="41"/>
      <c r="P54" s="41"/>
      <c r="Q54" s="41"/>
      <c r="R54" s="41"/>
      <c r="S54" s="41"/>
      <c r="AG54" s="33" t="str">
        <f t="shared" si="0"/>
        <v/>
      </c>
    </row>
    <row r="55" spans="1:48" ht="12.75">
      <c r="A55" s="23"/>
      <c r="B55" s="6" t="str">
        <f>"　　"&amp;AA55&amp;"． 国際会議論文 "</f>
        <v xml:space="preserve">　　e． 国際会議論文 </v>
      </c>
      <c r="J55" s="11" t="s">
        <v>27</v>
      </c>
      <c r="K55" s="36" t="s">
        <v>28</v>
      </c>
      <c r="L55" s="11" t="s">
        <v>29</v>
      </c>
      <c r="M55" s="11" t="s">
        <v>30</v>
      </c>
      <c r="N55" s="11" t="s">
        <v>31</v>
      </c>
      <c r="O55" s="11" t="s">
        <v>32</v>
      </c>
      <c r="P55" s="11" t="s">
        <v>33</v>
      </c>
      <c r="Q55" s="11" t="s">
        <v>34</v>
      </c>
      <c r="R55" s="11" t="s">
        <v>35</v>
      </c>
      <c r="S55" s="11" t="s">
        <v>49</v>
      </c>
      <c r="V55" s="37"/>
      <c r="W55" s="26" t="s">
        <v>37</v>
      </c>
      <c r="X55" s="26" t="s">
        <v>38</v>
      </c>
      <c r="Y55" s="37"/>
      <c r="AA55" s="32" t="str">
        <f>CHAR(CODE(AA52)+1)</f>
        <v>e</v>
      </c>
      <c r="AB55" s="11" t="s">
        <v>15</v>
      </c>
      <c r="AC55" s="11" t="s">
        <v>50</v>
      </c>
      <c r="AD55" s="11" t="s">
        <v>51</v>
      </c>
      <c r="AE55" s="42" t="s">
        <v>21</v>
      </c>
      <c r="AF55" s="42" t="s">
        <v>52</v>
      </c>
      <c r="AG55" s="33" t="str">
        <f t="shared" si="0"/>
        <v>C</v>
      </c>
      <c r="AH55" s="26" t="s">
        <v>53</v>
      </c>
      <c r="AJ55" s="11" t="s">
        <v>40</v>
      </c>
    </row>
    <row r="56" spans="1:48" ht="18.75" hidden="1">
      <c r="A56" s="23"/>
      <c r="B56" s="56" t="str">
        <f>IF(X56=1,"("&amp;IF(AJ56="","",MID($K$2,3,2)&amp;$L$2&amp;TEXT(J56,"000"))&amp;")",IF(AJ56="","",MID($K$2,3,2)&amp;$L$2&amp;TEXT(J56,"000")))</f>
        <v/>
      </c>
      <c r="C56" s="68" t="str">
        <f>IF(OR(LEFT($AJ56,2)=", ",LEFT($AJ56,2)=": "),RIGHT($AJ56,LEN($AJ56)-2),$AJ56)</f>
        <v/>
      </c>
      <c r="D56" s="68"/>
      <c r="E56" s="68"/>
      <c r="F56" s="68"/>
      <c r="G56" s="68"/>
      <c r="H56" s="68"/>
      <c r="I56" s="60"/>
      <c r="J56" s="11" t="str">
        <f>IF(AJ56="","",MAX($J$34:J55)+1)</f>
        <v/>
      </c>
      <c r="K56" s="36"/>
      <c r="L56" s="38"/>
      <c r="M56" s="39"/>
      <c r="N56" s="11"/>
      <c r="O56" s="11"/>
      <c r="P56" s="11"/>
      <c r="Q56" s="11"/>
      <c r="R56" s="11"/>
      <c r="S56" s="11"/>
      <c r="V56" s="37"/>
      <c r="W56" s="26">
        <f>IF(COUNTIF($L$56:$L56,L56)&gt;1,1,0)</f>
        <v>0</v>
      </c>
      <c r="X56" s="26" t="str">
        <f>IF(R56="","",IF(VALUE($K$2)&gt;VALUE(LEFT(R56,4)),1,0))</f>
        <v/>
      </c>
      <c r="Y56" s="37"/>
      <c r="AB56" s="11"/>
      <c r="AC56" s="11"/>
      <c r="AD56" s="11"/>
      <c r="AE56" s="42" t="str">
        <f>IF(J56="","",IF(AC56="",IF(AD56="",1,""),""))</f>
        <v/>
      </c>
      <c r="AF56" s="43" t="str">
        <f>IF(AC56="",IF(AD56="",IF(AE56="","","O"),"C"),"F")</f>
        <v/>
      </c>
      <c r="AG56" s="33" t="str">
        <f t="shared" si="0"/>
        <v/>
      </c>
      <c r="AH56" s="25"/>
      <c r="AJ56" s="58" t="str">
        <f>IF(K56&amp;L56&amp;M56&amp;N56&amp;O56&amp;P56&amp;Q56&amp;R56&amp;S56="","",K56&amp;IF($L56&lt;&gt;"",": "&amp;$L56,"")&amp;IF($M56&lt;&gt;"",", "&amp;$M56,"")&amp;IF($N56&amp;$O56&lt;&gt;"",", "&amp;$N56,"")&amp;IF($O56&lt;&gt;"","("&amp;O56&amp;")","")&amp;IF($P56&amp;$Q56&lt;&gt;"",", "&amp;$P56,"")&amp;IF(AND($P56&lt;&gt;"",$Q56&lt;&gt;""),"-","")&amp;Q56&amp;IF($R56&lt;&gt;"",", "&amp;$R56,"")&amp;IF($S56&lt;&gt;"",", DOI: "&amp;$S56,"")&amp;IF($AH56="症例報告論文","（症例報告）","")&amp;IF($AB56="","",", #"&amp;$AB56))</f>
        <v/>
      </c>
    </row>
    <row r="57" spans="1:48">
      <c r="A57" s="23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1:48" ht="12.75">
      <c r="B58" s="6" t="str">
        <f>"　("&amp;Z58&amp;") 和文：著書等"</f>
        <v>　(3) 和文：著書等</v>
      </c>
      <c r="Z58" s="32">
        <f>MAX(Z42:Z57)+1</f>
        <v>3</v>
      </c>
    </row>
    <row r="59" spans="1:48" ht="12.75">
      <c r="A59" s="23"/>
      <c r="B59" s="6" t="str">
        <f>"　　"&amp;AA59&amp;"． 著書"</f>
        <v>　　a． 著書</v>
      </c>
      <c r="J59" s="11" t="s">
        <v>27</v>
      </c>
      <c r="K59" s="36" t="s">
        <v>28</v>
      </c>
      <c r="L59" s="11" t="s">
        <v>29</v>
      </c>
      <c r="M59" s="11" t="s">
        <v>30</v>
      </c>
      <c r="N59" s="11" t="s">
        <v>31</v>
      </c>
      <c r="O59" s="11" t="s">
        <v>32</v>
      </c>
      <c r="P59" s="11" t="s">
        <v>33</v>
      </c>
      <c r="Q59" s="11" t="s">
        <v>34</v>
      </c>
      <c r="R59" s="11" t="s">
        <v>35</v>
      </c>
      <c r="S59" s="11" t="s">
        <v>49</v>
      </c>
      <c r="V59" s="37"/>
      <c r="W59" s="26" t="s">
        <v>37</v>
      </c>
      <c r="X59" s="26" t="s">
        <v>38</v>
      </c>
      <c r="Y59" s="37"/>
      <c r="AA59" s="32" t="s">
        <v>39</v>
      </c>
      <c r="AJ59" s="11" t="s">
        <v>40</v>
      </c>
    </row>
    <row r="60" spans="1:48" ht="18.75" hidden="1">
      <c r="A60" s="23"/>
      <c r="B60" s="56" t="str">
        <f>IF(X60=1,"("&amp;IF(AJ60="","",MID($K$2,3,2)&amp;$L$2&amp;TEXT(J60,"000"))&amp;")",IF(AJ60="","",MID($K$2,3,2)&amp;$L$2&amp;TEXT(J60,"000")))</f>
        <v/>
      </c>
      <c r="C60" s="68" t="str">
        <f>IF(OR(LEFT($AJ60,2)=", ",LEFT($AJ60,2)=": "),RIGHT($AJ60,LEN($AJ60)-2),$AJ60)</f>
        <v/>
      </c>
      <c r="D60" s="68"/>
      <c r="E60" s="68"/>
      <c r="F60" s="68"/>
      <c r="G60" s="68"/>
      <c r="H60" s="68"/>
      <c r="I60" s="60"/>
      <c r="J60" s="11" t="str">
        <f>IF(AJ60="","",MAX($J$34:J59)+1)</f>
        <v/>
      </c>
      <c r="K60" s="36"/>
      <c r="L60" s="38"/>
      <c r="M60" s="39"/>
      <c r="N60" s="11"/>
      <c r="O60" s="11"/>
      <c r="P60" s="13"/>
      <c r="Q60" s="13"/>
      <c r="R60" s="11"/>
      <c r="S60" s="39"/>
      <c r="V60" s="37"/>
      <c r="W60" s="26">
        <f>IF(COUNTIF($L$60:$L60,L60)&gt;1,1,0)</f>
        <v>0</v>
      </c>
      <c r="X60" s="26" t="str">
        <f>IF(R60="","",IF(VALUE($K$2)&gt;VALUE(LEFT(R60,4)),1,0))</f>
        <v/>
      </c>
      <c r="Y60" s="37"/>
      <c r="AJ60" s="58" t="str">
        <f>IF(K60&amp;L60&amp;M60&amp;N60&amp;O60&amp;P60&amp;Q60&amp;R60&amp;S60="","",K60&amp;IF($L60&lt;&gt;"",": "&amp;$L60,"")&amp;IF($M60&lt;&gt;"",", "&amp;$M60,"")&amp;IF($N60&amp;$O60&lt;&gt;"",", "&amp;$N60,"")&amp;IF($O60&lt;&gt;"","("&amp;O60&amp;")","")&amp;IF($P60&amp;$Q60&lt;&gt;"",", "&amp;$P60,"")&amp;IF(AND($P60&lt;&gt;"",$Q60&lt;&gt;""),"-","")&amp;Q60&amp;IF($R60&lt;&gt;"",", "&amp;$R60,"")&amp;IF($S60&lt;&gt;"",", DOI: "&amp;$S60,""))</f>
        <v/>
      </c>
    </row>
    <row r="61" spans="1:48">
      <c r="A61" s="23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1:48" ht="12.75">
      <c r="A62" s="23"/>
      <c r="B62" s="6" t="str">
        <f>"　　"&amp;AA62&amp;"． 著書（分担執筆）"</f>
        <v>　　b． 著書（分担執筆）</v>
      </c>
      <c r="J62" s="11" t="s">
        <v>27</v>
      </c>
      <c r="K62" s="36" t="s">
        <v>54</v>
      </c>
      <c r="L62" s="11" t="s">
        <v>41</v>
      </c>
      <c r="M62" s="11" t="s">
        <v>42</v>
      </c>
      <c r="N62" s="11" t="s">
        <v>43</v>
      </c>
      <c r="O62" s="11" t="s">
        <v>44</v>
      </c>
      <c r="P62" s="11" t="s">
        <v>45</v>
      </c>
      <c r="Q62" s="11" t="s">
        <v>46</v>
      </c>
      <c r="R62" s="11" t="s">
        <v>47</v>
      </c>
      <c r="S62" s="11" t="s">
        <v>36</v>
      </c>
      <c r="V62" s="37"/>
      <c r="W62" s="26" t="s">
        <v>37</v>
      </c>
      <c r="X62" s="26" t="s">
        <v>38</v>
      </c>
      <c r="Y62" s="37"/>
      <c r="AA62" s="32" t="str">
        <f>CHAR(CODE(AA59)+1)</f>
        <v>b</v>
      </c>
      <c r="AJ62" s="11" t="s">
        <v>40</v>
      </c>
    </row>
    <row r="63" spans="1:48" ht="18.75" hidden="1">
      <c r="A63" s="23"/>
      <c r="B63" s="56" t="str">
        <f>IF(X63=1,"("&amp;IF(AJ63="","",MID($K$2,3,2)&amp;$L$2&amp;TEXT(J63,"000"))&amp;")",IF(AJ63="","",MID($K$2,3,2)&amp;$L$2&amp;TEXT(J63,"000")))</f>
        <v/>
      </c>
      <c r="C63" s="68" t="str">
        <f>IF(OR(LEFT($AJ63,2)=", ",LEFT($AJ63,2)=": "),RIGHT($AJ63,LEN($AJ63)-2),$AJ63)</f>
        <v/>
      </c>
      <c r="D63" s="68"/>
      <c r="E63" s="68"/>
      <c r="F63" s="68"/>
      <c r="G63" s="68"/>
      <c r="H63" s="68"/>
      <c r="I63" s="60"/>
      <c r="J63" s="11" t="str">
        <f>IF(AJ63="","",MAX($J$34:J62)+1)</f>
        <v/>
      </c>
      <c r="K63" s="36"/>
      <c r="L63" s="11"/>
      <c r="M63" s="11"/>
      <c r="N63" s="38"/>
      <c r="O63" s="11"/>
      <c r="P63" s="39"/>
      <c r="Q63" s="13"/>
      <c r="R63" s="11"/>
      <c r="S63" s="39"/>
      <c r="V63" s="37"/>
      <c r="W63" s="26">
        <f>IF(COUNTIF($L$63:$L63,L63)&gt;1,1,0)</f>
        <v>0</v>
      </c>
      <c r="X63" s="26" t="str">
        <f>IF(R63="","",IF(VALUE($K$2)&gt;VALUE(LEFT(R63,4)),1,0))</f>
        <v/>
      </c>
      <c r="Y63" s="37"/>
      <c r="AJ63" s="58" t="str">
        <f>IF(K63&amp;L63&amp;M63&amp;N63&amp;O63&amp;P63&amp;Q63&amp;R63&amp;S63="","",K63&amp;IF($L63&lt;&gt;"",": "&amp;$L63,"")&amp;IF($M63&lt;&gt;"",": "&amp;$M63,"")&amp;IF($N63&lt;&gt;"",": "&amp;$N63,"")&amp;IF($O63&lt;&gt;"",", "&amp;$O63,"")&amp;IF($P63&lt;&gt;"",", "&amp;$P63,"")&amp;IF($Q63&lt;&gt;"",", "&amp;$Q63,"")&amp;IF($R63&lt;&gt;"",", "&amp;$R63,"")&amp;IF($S63&lt;&gt;"",", "&amp;$S63,""))</f>
        <v/>
      </c>
    </row>
    <row r="64" spans="1:48">
      <c r="A64" s="23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1:39" ht="12.75">
      <c r="A65" s="23"/>
      <c r="B65" s="6" t="str">
        <f>"　　"&amp;AA65&amp;"． 編纂・編集・監修"</f>
        <v>　　c． 編纂・編集・監修</v>
      </c>
      <c r="J65" s="11" t="s">
        <v>27</v>
      </c>
      <c r="K65" s="36" t="s">
        <v>28</v>
      </c>
      <c r="L65" s="11" t="s">
        <v>29</v>
      </c>
      <c r="M65" s="11" t="s">
        <v>30</v>
      </c>
      <c r="N65" s="11" t="s">
        <v>31</v>
      </c>
      <c r="O65" s="11" t="s">
        <v>32</v>
      </c>
      <c r="P65" s="11" t="s">
        <v>33</v>
      </c>
      <c r="Q65" s="11" t="s">
        <v>34</v>
      </c>
      <c r="R65" s="11" t="s">
        <v>35</v>
      </c>
      <c r="S65" s="11" t="s">
        <v>49</v>
      </c>
      <c r="V65" s="37"/>
      <c r="W65" s="26" t="s">
        <v>37</v>
      </c>
      <c r="X65" s="26" t="s">
        <v>38</v>
      </c>
      <c r="Y65" s="37"/>
      <c r="AA65" s="32" t="str">
        <f>CHAR(CODE(AA62)+1)</f>
        <v>c</v>
      </c>
      <c r="AB65" s="11" t="s">
        <v>48</v>
      </c>
      <c r="AJ65" s="11" t="s">
        <v>40</v>
      </c>
    </row>
    <row r="66" spans="1:39" ht="18.75" hidden="1">
      <c r="A66" s="23"/>
      <c r="B66" s="56" t="str">
        <f>IF(X66=1,"("&amp;IF(AJ66="","",MID($K$2,3,2)&amp;$L$2&amp;TEXT(J66,"000"))&amp;")",IF(AJ66="","",MID($K$2,3,2)&amp;$L$2&amp;TEXT(J66,"000")))</f>
        <v/>
      </c>
      <c r="C66" s="68" t="str">
        <f>IF(OR(LEFT($AJ66,2)=", ",LEFT($AJ66,2)=": "),RIGHT($AJ66,LEN($AJ66)-2),$AJ66)</f>
        <v/>
      </c>
      <c r="D66" s="68"/>
      <c r="E66" s="68"/>
      <c r="F66" s="68"/>
      <c r="G66" s="68"/>
      <c r="H66" s="68"/>
      <c r="I66" s="60"/>
      <c r="J66" s="11" t="str">
        <f>IF(AJ66="","",MAX($J$34:J65)+1)</f>
        <v/>
      </c>
      <c r="K66" s="36"/>
      <c r="L66" s="38"/>
      <c r="M66" s="39"/>
      <c r="N66" s="11"/>
      <c r="O66" s="11"/>
      <c r="P66" s="13"/>
      <c r="Q66" s="13"/>
      <c r="R66" s="11"/>
      <c r="S66" s="39"/>
      <c r="V66" s="37"/>
      <c r="W66" s="26">
        <f>IF(COUNTIF($L$66:$L66,L66)&gt;1,1,0)</f>
        <v>0</v>
      </c>
      <c r="X66" s="26" t="str">
        <f>IF(R66="","",IF(VALUE($K$2)&gt;VALUE(LEFT(R66,4)),1,0))</f>
        <v/>
      </c>
      <c r="Y66" s="37"/>
      <c r="AB66" s="11"/>
      <c r="AJ66" s="58" t="str">
        <f>IF(K66&amp;L66&amp;M66&amp;N66&amp;O66&amp;P66&amp;Q66&amp;R66&amp;S66="","",K66&amp;IF($L66&lt;&gt;"",": "&amp;$L66,"")&amp;IF($AB66&lt;&gt;"",", "&amp;$AB66,"")&amp;IF($M66&lt;&gt;"",", "&amp;$M66,"")&amp;IF($N66&amp;$O66&lt;&gt;"",", "&amp;$N66,"")&amp;IF($O66&lt;&gt;"","("&amp;O66&amp;")","")&amp;IF($P66&amp;$Q66&lt;&gt;"",", "&amp;$P66,"")&amp;IF(AND($P66&lt;&gt;"",$Q66&lt;&gt;""),"-","")&amp;Q66&amp;IF($R66&lt;&gt;"",", "&amp;$R66,"")&amp;IF($S66&lt;&gt;"",", DOI: "&amp;$S66,""))</f>
        <v/>
      </c>
    </row>
    <row r="67" spans="1:39">
      <c r="A67" s="23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1:39" ht="12.75">
      <c r="B68" s="6" t="str">
        <f>"　("&amp;Z68&amp;") 和文：論文等"</f>
        <v>　(4) 和文：論文等</v>
      </c>
      <c r="Z68" s="32">
        <f>MAX(Z$32:Z67)+1</f>
        <v>4</v>
      </c>
    </row>
    <row r="69" spans="1:39" ht="12.75">
      <c r="A69" s="23"/>
      <c r="B69" s="6" t="str">
        <f>"　　"&amp;AA69&amp;"． 原著論文（審査有）"</f>
        <v>　　a． 原著論文（審査有）</v>
      </c>
      <c r="J69" s="11" t="s">
        <v>27</v>
      </c>
      <c r="K69" s="36" t="s">
        <v>28</v>
      </c>
      <c r="L69" s="11" t="s">
        <v>29</v>
      </c>
      <c r="M69" s="11" t="s">
        <v>30</v>
      </c>
      <c r="N69" s="11" t="s">
        <v>31</v>
      </c>
      <c r="O69" s="11" t="s">
        <v>32</v>
      </c>
      <c r="P69" s="11" t="s">
        <v>33</v>
      </c>
      <c r="Q69" s="11" t="s">
        <v>34</v>
      </c>
      <c r="R69" s="11" t="s">
        <v>35</v>
      </c>
      <c r="S69" s="11" t="s">
        <v>49</v>
      </c>
      <c r="V69" s="37"/>
      <c r="W69" s="26" t="s">
        <v>37</v>
      </c>
      <c r="X69" s="26" t="s">
        <v>38</v>
      </c>
      <c r="Y69" s="37"/>
      <c r="AA69" s="32" t="s">
        <v>39</v>
      </c>
      <c r="AB69" s="11" t="s">
        <v>15</v>
      </c>
      <c r="AC69" s="11" t="s">
        <v>50</v>
      </c>
      <c r="AD69" s="11" t="s">
        <v>51</v>
      </c>
      <c r="AE69" s="42" t="s">
        <v>21</v>
      </c>
      <c r="AF69" s="42" t="s">
        <v>52</v>
      </c>
      <c r="AH69" s="25" t="s">
        <v>53</v>
      </c>
      <c r="AJ69" s="11" t="s">
        <v>40</v>
      </c>
    </row>
    <row r="70" spans="1:39" ht="18.75" hidden="1">
      <c r="A70" s="23"/>
      <c r="B70" s="56" t="str">
        <f>IF(X70=1,"("&amp;IF(AJ70="","",MID($K$2,3,2)&amp;$L$2&amp;TEXT(J70,"000"))&amp;")",IF(AJ70="","",MID($K$2,3,2)&amp;$L$2&amp;TEXT(J70,"000")))</f>
        <v/>
      </c>
      <c r="C70" s="68" t="str">
        <f>IF(OR(LEFT($AJ70,2)=", ",LEFT($AJ70,2)=": "),RIGHT($AJ70,LEN($AJ70)-2),$AJ70)</f>
        <v/>
      </c>
      <c r="D70" s="68"/>
      <c r="E70" s="68"/>
      <c r="F70" s="68"/>
      <c r="G70" s="68"/>
      <c r="H70" s="68"/>
      <c r="I70" s="60"/>
      <c r="J70" s="11" t="str">
        <f>IF(AJ70="","",MAX($J$34:J69)+1)</f>
        <v/>
      </c>
      <c r="K70" s="36"/>
      <c r="L70" s="38"/>
      <c r="M70" s="39"/>
      <c r="N70" s="11"/>
      <c r="O70" s="11"/>
      <c r="P70" s="11"/>
      <c r="Q70" s="11"/>
      <c r="R70" s="11"/>
      <c r="S70" s="11"/>
      <c r="V70" s="37"/>
      <c r="W70" s="26">
        <f>IF(COUNTIF($L$70:$L70,L70)&gt;1,1,0)</f>
        <v>0</v>
      </c>
      <c r="X70" s="26" t="str">
        <f>IF(R70="","",IF(VALUE($K$2)&gt;VALUE(LEFT(R70,4)),1,0))</f>
        <v/>
      </c>
      <c r="Y70" s="37"/>
      <c r="AB70" s="11"/>
      <c r="AC70" s="11"/>
      <c r="AD70" s="11"/>
      <c r="AE70" s="42" t="str">
        <f>IF(J70="","",IF(AC70="",IF(AD70="",1,""),""))</f>
        <v/>
      </c>
      <c r="AF70" s="43" t="str">
        <f>IF(AC70="",IF(AD70="",IF(AE70="","","O"),"C"),"F")</f>
        <v/>
      </c>
      <c r="AG70" s="33" t="str">
        <f>IF(AD70&lt;&gt;"","C","")</f>
        <v/>
      </c>
      <c r="AH70" s="25"/>
      <c r="AJ70" s="58" t="str">
        <f>IF(K70&amp;L70&amp;M70&amp;N70&amp;O70&amp;P70&amp;Q70&amp;R70&amp;S70="","",K70&amp;IF($L70&lt;&gt;"",": "&amp;$L70,"")&amp;IF($M70&lt;&gt;"",", "&amp;$M70,"")&amp;IF($N70&amp;$O70&lt;&gt;"",", "&amp;$N70,"")&amp;IF($O70&lt;&gt;"","("&amp;O70&amp;")","")&amp;IF($P70&amp;$Q70&lt;&gt;"",", "&amp;$P70,"")&amp;IF(AND($P70&lt;&gt;"",$Q70&lt;&gt;""),"-","")&amp;Q70&amp;IF($R70&lt;&gt;"",", "&amp;$R70,"")&amp;IF($S70&lt;&gt;"",", DOI: "&amp;$S70,"")&amp;IF($AH70="症例報告論文","（症例報告）","")&amp;IF($AB70="","",", #"&amp;$AB70))</f>
        <v/>
      </c>
      <c r="AL70" s="44"/>
      <c r="AM70" s="33">
        <f>IF(L70="",0,1)</f>
        <v>0</v>
      </c>
    </row>
    <row r="71" spans="1:39">
      <c r="A71" s="23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39" ht="12.75">
      <c r="A72" s="23"/>
      <c r="B72" s="6" t="str">
        <f>"　　"&amp;AA72&amp;"． 原著論文（審査無）"</f>
        <v>　　b． 原著論文（審査無）</v>
      </c>
      <c r="J72" s="11" t="s">
        <v>27</v>
      </c>
      <c r="K72" s="36" t="s">
        <v>28</v>
      </c>
      <c r="L72" s="11" t="s">
        <v>29</v>
      </c>
      <c r="M72" s="11" t="s">
        <v>30</v>
      </c>
      <c r="N72" s="11" t="s">
        <v>31</v>
      </c>
      <c r="O72" s="11" t="s">
        <v>32</v>
      </c>
      <c r="P72" s="11" t="s">
        <v>33</v>
      </c>
      <c r="Q72" s="11" t="s">
        <v>34</v>
      </c>
      <c r="R72" s="11" t="s">
        <v>35</v>
      </c>
      <c r="S72" s="11" t="s">
        <v>49</v>
      </c>
      <c r="V72" s="37"/>
      <c r="W72" s="26" t="s">
        <v>37</v>
      </c>
      <c r="X72" s="26" t="s">
        <v>38</v>
      </c>
      <c r="Y72" s="37"/>
      <c r="AA72" s="32" t="str">
        <f>CHAR(CODE(AA69)+1)</f>
        <v>b</v>
      </c>
      <c r="AB72" s="11" t="s">
        <v>15</v>
      </c>
      <c r="AC72" s="11" t="s">
        <v>50</v>
      </c>
      <c r="AD72" s="11" t="s">
        <v>51</v>
      </c>
      <c r="AE72" s="42" t="s">
        <v>21</v>
      </c>
      <c r="AF72" s="42" t="s">
        <v>52</v>
      </c>
      <c r="AH72" s="26" t="s">
        <v>53</v>
      </c>
      <c r="AJ72" s="11" t="s">
        <v>40</v>
      </c>
    </row>
    <row r="73" spans="1:39" ht="18.75" hidden="1">
      <c r="A73" s="23"/>
      <c r="B73" s="56" t="str">
        <f>IF(X73=1,"("&amp;IF(AJ73="","",MID($K$2,3,2)&amp;$L$2&amp;TEXT(J73,"000"))&amp;")",IF(AJ73="","",MID($K$2,3,2)&amp;$L$2&amp;TEXT(J73,"000")))</f>
        <v/>
      </c>
      <c r="C73" s="68" t="str">
        <f>IF(OR(LEFT($AJ73,2)=", ",LEFT($AJ73,2)=": "),RIGHT($AJ73,LEN($AJ73)-2),$AJ73)</f>
        <v/>
      </c>
      <c r="D73" s="68"/>
      <c r="E73" s="68"/>
      <c r="F73" s="68"/>
      <c r="G73" s="68"/>
      <c r="H73" s="68"/>
      <c r="I73" s="60"/>
      <c r="J73" s="11" t="str">
        <f>IF(AJ73="","",MAX($J$34:J72)+1)</f>
        <v/>
      </c>
      <c r="K73" s="36"/>
      <c r="L73" s="38"/>
      <c r="M73" s="39"/>
      <c r="N73" s="11"/>
      <c r="O73" s="11"/>
      <c r="P73" s="11"/>
      <c r="Q73" s="11"/>
      <c r="R73" s="11"/>
      <c r="S73" s="11"/>
      <c r="V73" s="37"/>
      <c r="W73" s="26">
        <f>IF(COUNTIF($L$73:$L73,L73)&gt;1,1,0)</f>
        <v>0</v>
      </c>
      <c r="X73" s="26" t="str">
        <f>IF(R73="","",IF(VALUE($K$2)&gt;VALUE(LEFT(R73,4)),1,0))</f>
        <v/>
      </c>
      <c r="Y73" s="37"/>
      <c r="AB73" s="11"/>
      <c r="AC73" s="11"/>
      <c r="AD73" s="11"/>
      <c r="AE73" s="42" t="str">
        <f>IF(J73="","",IF(AC73="",IF(AD73="",1,""),""))</f>
        <v/>
      </c>
      <c r="AF73" s="43" t="str">
        <f>IF(AC73="",IF(AD73="",IF(AE73="","","O"),"C"),"F")</f>
        <v/>
      </c>
      <c r="AG73" s="33" t="str">
        <f>IF(AD73&lt;&gt;"","C","")</f>
        <v/>
      </c>
      <c r="AH73" s="25"/>
      <c r="AJ73" s="58" t="str">
        <f>IF(K73&amp;L73&amp;M73&amp;N73&amp;O73&amp;P73&amp;Q73&amp;R73&amp;S73="","",K73&amp;IF($L73&lt;&gt;"",": "&amp;$L73,"")&amp;IF($M73&lt;&gt;"",", "&amp;$M73,"")&amp;IF($N73&amp;$O73&lt;&gt;"",", "&amp;$N73,"")&amp;IF($O73&lt;&gt;"","("&amp;O73&amp;")","")&amp;IF($P73&amp;$Q73&lt;&gt;"",", "&amp;$P73,"")&amp;IF(AND($P73&lt;&gt;"",$Q73&lt;&gt;""),"-","")&amp;Q73&amp;IF($R73&lt;&gt;"",", "&amp;$R73,"")&amp;IF($S73&lt;&gt;"",", DOI: "&amp;$S73,"")&amp;IF($AH73="症例報告論文","（症例報告）","")&amp;IF($AB73="","",", #"&amp;$AB73))</f>
        <v/>
      </c>
      <c r="AL73" s="44"/>
      <c r="AM73" s="33">
        <f>IF(L73="",0,1)</f>
        <v>0</v>
      </c>
    </row>
    <row r="74" spans="1:39">
      <c r="A74" s="23"/>
      <c r="J74" s="41"/>
      <c r="K74" s="41"/>
      <c r="L74" s="41"/>
      <c r="M74" s="41"/>
      <c r="N74" s="41"/>
      <c r="O74" s="41"/>
      <c r="P74" s="45"/>
      <c r="Q74" s="45"/>
      <c r="R74" s="41"/>
      <c r="S74" s="41"/>
    </row>
    <row r="75" spans="1:39" ht="12.75">
      <c r="A75" s="23"/>
      <c r="B75" s="6" t="str">
        <f>"　　"&amp;AA75&amp;"． 総説"</f>
        <v>　　c． 総説</v>
      </c>
      <c r="J75" s="11" t="s">
        <v>27</v>
      </c>
      <c r="K75" s="36" t="s">
        <v>28</v>
      </c>
      <c r="L75" s="11" t="s">
        <v>29</v>
      </c>
      <c r="M75" s="11" t="s">
        <v>30</v>
      </c>
      <c r="N75" s="11" t="s">
        <v>31</v>
      </c>
      <c r="O75" s="11" t="s">
        <v>32</v>
      </c>
      <c r="P75" s="11" t="s">
        <v>33</v>
      </c>
      <c r="Q75" s="11" t="s">
        <v>34</v>
      </c>
      <c r="R75" s="11" t="s">
        <v>35</v>
      </c>
      <c r="S75" s="11" t="s">
        <v>49</v>
      </c>
      <c r="V75" s="37"/>
      <c r="W75" s="26" t="s">
        <v>37</v>
      </c>
      <c r="X75" s="26" t="s">
        <v>38</v>
      </c>
      <c r="Y75" s="37"/>
      <c r="AA75" s="32" t="str">
        <f>CHAR(CODE(AA72)+1)</f>
        <v>c</v>
      </c>
      <c r="AB75" s="11" t="s">
        <v>15</v>
      </c>
      <c r="AC75" s="11" t="s">
        <v>50</v>
      </c>
      <c r="AD75" s="11" t="s">
        <v>51</v>
      </c>
      <c r="AE75" s="42" t="s">
        <v>21</v>
      </c>
      <c r="AF75" s="42" t="s">
        <v>52</v>
      </c>
      <c r="AH75" s="26" t="s">
        <v>53</v>
      </c>
      <c r="AJ75" s="11" t="s">
        <v>40</v>
      </c>
    </row>
    <row r="76" spans="1:39" ht="18.75" hidden="1">
      <c r="A76" s="23"/>
      <c r="B76" s="56" t="str">
        <f>IF(X76=1,"("&amp;IF(AJ76="","",MID($K$2,3,2)&amp;$L$2&amp;TEXT(J76,"000"))&amp;")",IF(AJ76="","",MID($K$2,3,2)&amp;$L$2&amp;TEXT(J76,"000")))</f>
        <v/>
      </c>
      <c r="C76" s="68" t="str">
        <f>IF(OR(LEFT($AJ76,2)=", ",LEFT($AJ76,2)=": "),RIGHT($AJ76,LEN($AJ76)-2),$AJ76)</f>
        <v/>
      </c>
      <c r="D76" s="68"/>
      <c r="E76" s="68"/>
      <c r="F76" s="68"/>
      <c r="G76" s="68"/>
      <c r="H76" s="68"/>
      <c r="I76" s="60"/>
      <c r="J76" s="11" t="str">
        <f>IF(AJ76="","",MAX($J$34:J75)+1)</f>
        <v/>
      </c>
      <c r="K76" s="36"/>
      <c r="L76" s="38"/>
      <c r="M76" s="39"/>
      <c r="N76" s="11"/>
      <c r="O76" s="11"/>
      <c r="P76" s="11"/>
      <c r="Q76" s="11"/>
      <c r="R76" s="11"/>
      <c r="S76" s="11"/>
      <c r="V76" s="37"/>
      <c r="W76" s="26">
        <f>IF(COUNTIF($L$76:$L76,L76)&gt;1,1,0)</f>
        <v>0</v>
      </c>
      <c r="X76" s="26" t="str">
        <f>IF(R76="","",IF(VALUE($K$2)&gt;VALUE(LEFT(R76,4)),1,0))</f>
        <v/>
      </c>
      <c r="Y76" s="37"/>
      <c r="AB76" s="11"/>
      <c r="AC76" s="11"/>
      <c r="AD76" s="11"/>
      <c r="AE76" s="42" t="str">
        <f>IF(J76="","",IF(AC76="",IF(AD76="",1,""),""))</f>
        <v/>
      </c>
      <c r="AF76" s="43" t="str">
        <f>IF(AC76="",IF(AD76="",IF(AE76="","","O"),"C"),"F")</f>
        <v/>
      </c>
      <c r="AG76" s="33" t="str">
        <f>IF(AD76&lt;&gt;"","C","")</f>
        <v/>
      </c>
      <c r="AH76" s="25"/>
      <c r="AJ76" s="58" t="str">
        <f>IF(K76&amp;L76&amp;M76&amp;N76&amp;O76&amp;P76&amp;Q76&amp;R76&amp;S76="","",K76&amp;IF($L76&lt;&gt;"",": "&amp;$L76,"")&amp;IF($M76&lt;&gt;"",", "&amp;$M76,"")&amp;IF($N76&amp;$O76&lt;&gt;"",", "&amp;$N76,"")&amp;IF($O76&lt;&gt;"","("&amp;O76&amp;")","")&amp;IF($P76&amp;$Q76&lt;&gt;"",", "&amp;$P76,"")&amp;IF(AND($P76&lt;&gt;"",$Q76&lt;&gt;""),"-","")&amp;Q76&amp;IF($R76&lt;&gt;"",", "&amp;$R76,"")&amp;IF($S76&lt;&gt;"",", DOI: "&amp;$S76,"")&amp;IF($AH76="症例報告論文","（症例報告）","")&amp;IF($AB76="","",", #"&amp;$AB76))</f>
        <v/>
      </c>
    </row>
    <row r="77" spans="1:39">
      <c r="A77" s="23"/>
      <c r="J77" s="35"/>
      <c r="K77" s="35"/>
      <c r="L77" s="35"/>
      <c r="M77" s="35"/>
      <c r="N77" s="35"/>
      <c r="O77" s="35"/>
      <c r="P77" s="46"/>
      <c r="Q77" s="46"/>
      <c r="R77" s="35"/>
      <c r="S77" s="35"/>
    </row>
    <row r="78" spans="1:39" ht="12.75">
      <c r="A78" s="23"/>
      <c r="B78" s="6" t="str">
        <f>"　　"&amp;AA78&amp;"． その他研究等実績（報告書を含む）"</f>
        <v>　　d． その他研究等実績（報告書を含む）</v>
      </c>
      <c r="J78" s="11" t="s">
        <v>27</v>
      </c>
      <c r="K78" s="36" t="s">
        <v>28</v>
      </c>
      <c r="L78" s="11" t="s">
        <v>29</v>
      </c>
      <c r="M78" s="11" t="s">
        <v>30</v>
      </c>
      <c r="N78" s="11" t="s">
        <v>31</v>
      </c>
      <c r="O78" s="11" t="s">
        <v>32</v>
      </c>
      <c r="P78" s="11" t="s">
        <v>33</v>
      </c>
      <c r="Q78" s="11" t="s">
        <v>34</v>
      </c>
      <c r="R78" s="11" t="s">
        <v>35</v>
      </c>
      <c r="S78" s="11" t="s">
        <v>49</v>
      </c>
      <c r="V78" s="37"/>
      <c r="W78" s="26" t="s">
        <v>37</v>
      </c>
      <c r="X78" s="26" t="s">
        <v>38</v>
      </c>
      <c r="Y78" s="37"/>
      <c r="AA78" s="32" t="str">
        <f>CHAR(CODE(AA75)+1)</f>
        <v>d</v>
      </c>
      <c r="AB78" s="42" t="s">
        <v>15</v>
      </c>
      <c r="AC78" s="42" t="s">
        <v>50</v>
      </c>
      <c r="AD78" s="42" t="s">
        <v>51</v>
      </c>
      <c r="AE78" s="42" t="s">
        <v>21</v>
      </c>
      <c r="AF78" s="42" t="s">
        <v>52</v>
      </c>
      <c r="AH78" s="26" t="s">
        <v>53</v>
      </c>
      <c r="AJ78" s="11" t="s">
        <v>40</v>
      </c>
    </row>
    <row r="79" spans="1:39" ht="18.75" hidden="1">
      <c r="A79" s="23"/>
      <c r="B79" s="56" t="str">
        <f>IF(X79=1,"("&amp;IF(AJ79="","",MID($K$2,3,2)&amp;$L$2&amp;TEXT(J79,"000"))&amp;")",IF(AJ79="","",MID($K$2,3,2)&amp;$L$2&amp;TEXT(J79,"000")))</f>
        <v/>
      </c>
      <c r="C79" s="68" t="str">
        <f>IF(OR(LEFT($AJ79,2)=", ",LEFT($AJ79,2)=": "),RIGHT($AJ79,LEN($AJ79)-2),$AJ79)</f>
        <v/>
      </c>
      <c r="D79" s="68"/>
      <c r="E79" s="68"/>
      <c r="F79" s="68"/>
      <c r="G79" s="68"/>
      <c r="H79" s="68"/>
      <c r="I79" s="60"/>
      <c r="J79" s="11" t="str">
        <f>IF(AJ79="","",MAX($J$34:J78)+1)</f>
        <v/>
      </c>
      <c r="K79" s="36"/>
      <c r="L79" s="38"/>
      <c r="M79" s="39"/>
      <c r="N79" s="11"/>
      <c r="O79" s="11"/>
      <c r="P79" s="11"/>
      <c r="Q79" s="11"/>
      <c r="R79" s="11"/>
      <c r="S79" s="11"/>
      <c r="V79" s="37"/>
      <c r="W79" s="26">
        <f>IF(COUNTIF($L$79:$L79,L79)&gt;1,1,0)</f>
        <v>0</v>
      </c>
      <c r="X79" s="26" t="str">
        <f>IF(R79="","",IF(VALUE($K$2)&gt;VALUE(LEFT(R79,4)),1,0))</f>
        <v/>
      </c>
      <c r="Y79" s="37"/>
      <c r="AB79" s="11"/>
      <c r="AC79" s="11"/>
      <c r="AD79" s="11"/>
      <c r="AE79" s="42" t="str">
        <f>IF(J79="","",IF(AC79="",IF(AD79="",1,""),""))</f>
        <v/>
      </c>
      <c r="AF79" s="43" t="str">
        <f>IF(AC79="",IF(AD79="",IF(AE79="","","O"),"C"),"F")</f>
        <v/>
      </c>
      <c r="AG79" s="33" t="str">
        <f>IF(AD79&lt;&gt;"","C","")</f>
        <v/>
      </c>
      <c r="AH79" s="25"/>
      <c r="AJ79" s="58" t="str">
        <f>IF(K79&amp;L79&amp;M79&amp;N79&amp;O79&amp;P79&amp;Q79&amp;R79&amp;S79="","",K79&amp;IF($L79&lt;&gt;"",": "&amp;$L79,"")&amp;IF($M79&lt;&gt;"",", "&amp;$M79,"")&amp;IF($N79&amp;$O79&lt;&gt;"",", "&amp;$N79,"")&amp;IF($O79&lt;&gt;"","("&amp;O79&amp;")","")&amp;IF($P79&amp;$Q79&lt;&gt;"",", "&amp;$P79,"")&amp;IF(AND($P79&lt;&gt;"",$Q79&lt;&gt;""),"-","")&amp;Q79&amp;IF($R79&lt;&gt;"",", "&amp;$R79,"")&amp;IF($S79&lt;&gt;"",", DOI: "&amp;$S79,"")&amp;IF($AH79="症例報告論文","（症例報告）","")&amp;IF($AB79="","",", #"&amp;$AB79))</f>
        <v/>
      </c>
    </row>
    <row r="80" spans="1:39">
      <c r="A80" s="23"/>
      <c r="C80" s="68"/>
      <c r="D80" s="68"/>
      <c r="E80" s="68"/>
      <c r="F80" s="68"/>
      <c r="G80" s="68"/>
      <c r="J80" s="35"/>
      <c r="K80" s="35"/>
      <c r="L80" s="35"/>
      <c r="M80" s="35"/>
      <c r="N80" s="35"/>
      <c r="O80" s="35"/>
      <c r="P80" s="46"/>
      <c r="Q80" s="46"/>
      <c r="R80" s="35"/>
    </row>
    <row r="81" spans="1:36" ht="12.75">
      <c r="A81" s="23"/>
      <c r="B81" s="6" t="str">
        <f>"　　"&amp;AA81&amp;"． 国際会議論文"</f>
        <v>　　e． 国際会議論文</v>
      </c>
      <c r="J81" s="11" t="s">
        <v>27</v>
      </c>
      <c r="K81" s="36" t="s">
        <v>28</v>
      </c>
      <c r="L81" s="11" t="s">
        <v>29</v>
      </c>
      <c r="M81" s="11" t="s">
        <v>30</v>
      </c>
      <c r="N81" s="11" t="s">
        <v>31</v>
      </c>
      <c r="O81" s="11" t="s">
        <v>32</v>
      </c>
      <c r="P81" s="11" t="s">
        <v>33</v>
      </c>
      <c r="Q81" s="11" t="s">
        <v>34</v>
      </c>
      <c r="R81" s="11" t="s">
        <v>35</v>
      </c>
      <c r="S81" s="11" t="s">
        <v>49</v>
      </c>
      <c r="V81" s="37"/>
      <c r="W81" s="26" t="s">
        <v>37</v>
      </c>
      <c r="X81" s="26" t="s">
        <v>38</v>
      </c>
      <c r="Y81" s="37"/>
      <c r="AA81" s="32" t="str">
        <f>CHAR(CODE(AA78)+1)</f>
        <v>e</v>
      </c>
      <c r="AB81" s="42" t="s">
        <v>15</v>
      </c>
      <c r="AC81" s="42" t="s">
        <v>50</v>
      </c>
      <c r="AD81" s="42" t="s">
        <v>51</v>
      </c>
      <c r="AE81" s="42" t="s">
        <v>21</v>
      </c>
      <c r="AF81" s="42" t="s">
        <v>52</v>
      </c>
      <c r="AH81" s="26" t="s">
        <v>53</v>
      </c>
      <c r="AJ81" s="11" t="s">
        <v>40</v>
      </c>
    </row>
    <row r="82" spans="1:36" ht="18.75" hidden="1">
      <c r="A82" s="23"/>
      <c r="B82" s="56" t="str">
        <f>IF(X82=1,"("&amp;IF(AJ82="","",MID($K$2,3,2)&amp;$L$2&amp;TEXT(J82,"000"))&amp;")",IF(AJ82="","",MID($K$2,3,2)&amp;$L$2&amp;TEXT(J82,"000")))</f>
        <v/>
      </c>
      <c r="C82" s="68" t="str">
        <f>IF(OR(LEFT($AJ82,2)=", ",LEFT($AJ82,2)=": "),RIGHT($AJ82,LEN($AJ82)-2),$AJ82)</f>
        <v/>
      </c>
      <c r="D82" s="68"/>
      <c r="E82" s="68"/>
      <c r="F82" s="68"/>
      <c r="G82" s="68"/>
      <c r="H82" s="68"/>
      <c r="I82" s="60"/>
      <c r="J82" s="11" t="str">
        <f>IF(AJ82="","",MAX($J$34:J81)+1)</f>
        <v/>
      </c>
      <c r="K82" s="36"/>
      <c r="L82" s="38"/>
      <c r="M82" s="39"/>
      <c r="N82" s="11"/>
      <c r="O82" s="11"/>
      <c r="P82" s="11"/>
      <c r="Q82" s="11"/>
      <c r="R82" s="11"/>
      <c r="S82" s="11"/>
      <c r="V82" s="37"/>
      <c r="W82" s="26">
        <f>IF(COUNTIF($L$82:$L82,L82)&gt;1,1,0)</f>
        <v>0</v>
      </c>
      <c r="X82" s="26" t="str">
        <f>IF(R82="","",IF(VALUE($K$2)&gt;VALUE(LEFT(R82,4)),1,0))</f>
        <v/>
      </c>
      <c r="Y82" s="37"/>
      <c r="AB82" s="11"/>
      <c r="AC82" s="11"/>
      <c r="AD82" s="11"/>
      <c r="AE82" s="42" t="str">
        <f>IF(J82="","",IF(AC82="",IF(AD82="",1,""),""))</f>
        <v/>
      </c>
      <c r="AF82" s="43" t="str">
        <f>IF(AC82="",IF(AD82="",IF(AE82="","","O"),"C"),"F")</f>
        <v/>
      </c>
      <c r="AG82" s="33" t="str">
        <f>IF(AD82&lt;&gt;"","C","")</f>
        <v/>
      </c>
      <c r="AH82" s="25"/>
      <c r="AJ82" s="58" t="str">
        <f>IF(K82&amp;L82&amp;M82&amp;N82&amp;O82&amp;P82&amp;Q82&amp;R82&amp;S82="","",K82&amp;IF($L82&lt;&gt;"",": "&amp;$L82,"")&amp;IF($M82&lt;&gt;"",", "&amp;$M82,"")&amp;IF($N82&amp;$O82&lt;&gt;"",", "&amp;$N82,"")&amp;IF($O82&lt;&gt;"","("&amp;O82&amp;")","")&amp;IF($P82&amp;$Q82&lt;&gt;"",", "&amp;$P82,"")&amp;IF(AND($P82&lt;&gt;"",$Q82&lt;&gt;""),"-","")&amp;Q82&amp;IF($R82&lt;&gt;"",", "&amp;$R82,"")&amp;IF($S82&lt;&gt;"",", DOI: "&amp;$S82,"")&amp;IF($AH82="症例報告論文","（症例報告）","")&amp;IF($AB82="","",", #"&amp;$AB82))</f>
        <v/>
      </c>
    </row>
    <row r="83" spans="1:36">
      <c r="A83" s="23"/>
      <c r="C83" s="68" t="str">
        <f>IF(K83="","",K83&amp;":"&amp;L83&amp;","&amp;M83&amp;","&amp;N83&amp;"("&amp;O83&amp;"),"&amp;P83&amp;","&amp;Q83)</f>
        <v/>
      </c>
      <c r="D83" s="68"/>
      <c r="E83" s="68"/>
      <c r="F83" s="68"/>
      <c r="G83" s="68"/>
      <c r="J83" s="35" t="str">
        <f>IF(K83="","",MAX($J$47:J82)+1)</f>
        <v/>
      </c>
      <c r="K83" s="35"/>
      <c r="L83" s="35"/>
      <c r="M83" s="35"/>
      <c r="N83" s="35"/>
      <c r="O83" s="35"/>
      <c r="P83" s="35"/>
      <c r="Q83" s="35"/>
      <c r="R83" s="35"/>
    </row>
    <row r="84" spans="1:36" ht="12.75">
      <c r="B84" s="6" t="s">
        <v>55</v>
      </c>
      <c r="J84" s="35" t="str">
        <f>IF(K84="","",MAX($J$47:J80)+1)</f>
        <v/>
      </c>
      <c r="K84" s="35"/>
      <c r="L84" s="35"/>
      <c r="M84" s="35"/>
      <c r="N84" s="35"/>
      <c r="O84" s="35"/>
      <c r="P84" s="35"/>
      <c r="Q84" s="35"/>
      <c r="R84" s="35"/>
      <c r="Z84" s="32">
        <v>1</v>
      </c>
    </row>
    <row r="85" spans="1:36" ht="12.75">
      <c r="B85" s="6" t="str">
        <f>"　("&amp;Z85&amp;") 国際学会"</f>
        <v>　(1) 国際学会</v>
      </c>
      <c r="J85" s="35"/>
      <c r="Z85" s="32">
        <f>MAX(Z84)</f>
        <v>1</v>
      </c>
    </row>
    <row r="86" spans="1:36" ht="12.75">
      <c r="A86" s="23"/>
      <c r="B86" s="6" t="str">
        <f>"　　"&amp;AA86&amp;"．招待・特別講演等"</f>
        <v>　　a．招待・特別講演等</v>
      </c>
      <c r="J86" s="11" t="s">
        <v>27</v>
      </c>
      <c r="K86" s="36" t="s">
        <v>56</v>
      </c>
      <c r="L86" s="11" t="s">
        <v>29</v>
      </c>
      <c r="M86" s="11" t="s">
        <v>57</v>
      </c>
      <c r="N86" s="11" t="s">
        <v>58</v>
      </c>
      <c r="O86" s="11" t="s">
        <v>59</v>
      </c>
      <c r="P86" s="11" t="s">
        <v>60</v>
      </c>
      <c r="Q86" s="11" t="s">
        <v>61</v>
      </c>
      <c r="R86" s="11" t="s">
        <v>31</v>
      </c>
      <c r="S86" s="11" t="s">
        <v>32</v>
      </c>
      <c r="T86" s="11" t="s">
        <v>62</v>
      </c>
      <c r="U86" s="11" t="s">
        <v>63</v>
      </c>
      <c r="V86" s="47"/>
      <c r="W86" s="26" t="s">
        <v>37</v>
      </c>
      <c r="X86" s="26" t="s">
        <v>38</v>
      </c>
      <c r="Y86" s="37"/>
      <c r="AA86" s="32" t="s">
        <v>39</v>
      </c>
      <c r="AJ86" s="11" t="s">
        <v>40</v>
      </c>
    </row>
    <row r="87" spans="1:36" ht="18.75" hidden="1">
      <c r="A87" s="23"/>
      <c r="B87" s="56" t="str">
        <f>IF(X87=1,"("&amp;IF(AJ87="","",MID($K$2,3,2)&amp;$L$2&amp;TEXT(J87,"000"))&amp;")",IF(AJ87="","",MID($K$2,3,2)&amp;$L$2&amp;TEXT(J87,"000")))</f>
        <v/>
      </c>
      <c r="C87" s="68" t="str">
        <f>IF(OR(LEFT($AJ87,2)=", ",LEFT($AJ87,2)=": "),RIGHT($AJ87,LEN($AJ87)-2),$AJ87)</f>
        <v/>
      </c>
      <c r="D87" s="68"/>
      <c r="E87" s="68"/>
      <c r="F87" s="68"/>
      <c r="G87" s="68"/>
      <c r="H87" s="68"/>
      <c r="I87" s="60"/>
      <c r="J87" s="11" t="str">
        <f>IF(AJ87="","",MAX($J$34:J86)+1)</f>
        <v/>
      </c>
      <c r="K87" s="36"/>
      <c r="L87" s="38"/>
      <c r="M87" s="11"/>
      <c r="N87" s="11"/>
      <c r="O87" s="11"/>
      <c r="P87" s="11"/>
      <c r="Q87" s="11"/>
      <c r="R87" s="11"/>
      <c r="S87" s="11"/>
      <c r="T87" s="11"/>
      <c r="U87" s="11"/>
      <c r="V87" s="47"/>
      <c r="W87" s="26">
        <f>IF(COUNTIF($L$87:$L87,L87)&gt;1,1,0)</f>
        <v>0</v>
      </c>
      <c r="X87" s="26" t="str">
        <f>IF(U87="","",IF(VALUE($K$2)&gt;VALUE(LEFT(U87,4)),1,0))</f>
        <v/>
      </c>
      <c r="Y87" s="37"/>
      <c r="AJ87" s="58" t="str">
        <f>IF(K87&amp;L87&amp;M87&amp;N87&amp;O87&amp;P87&amp;Q87&amp;R87&amp;S87="","",K87&amp;IF($L87&lt;&gt;"",": "&amp;$L87,"")&amp;IF($M87&lt;&gt;"",", "&amp;$M87,"")&amp;IF($N87&lt;&gt;"",", "&amp;$N87,"")&amp;IF($O87&lt;&gt;"",", "&amp;$O87,"")&amp;IF($P87&lt;&gt;"",", "&amp;$P87,"")&amp;IF($Q87&lt;&gt;"",", "&amp;$Q87,"")&amp;IF($R87&amp;$S87&lt;&gt;"",", "&amp;$R87,"")&amp;IF($S87&lt;&gt;"","("&amp;S87&amp;")","")&amp;IF($T87&lt;&gt;"",", "&amp;$T87,"")&amp;IF($U87&lt;&gt;"",", "&amp;$U87,""))</f>
        <v/>
      </c>
    </row>
    <row r="88" spans="1:36">
      <c r="A88" s="23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V88" s="35"/>
    </row>
    <row r="89" spans="1:36" ht="12.75">
      <c r="A89" s="23"/>
      <c r="B89" s="6" t="str">
        <f>"　　"&amp;AA89&amp;"．シンポジスト・パネリスト等"</f>
        <v>　　b．シンポジスト・パネリスト等</v>
      </c>
      <c r="J89" s="11" t="s">
        <v>27</v>
      </c>
      <c r="K89" s="36" t="s">
        <v>56</v>
      </c>
      <c r="L89" s="11" t="s">
        <v>29</v>
      </c>
      <c r="M89" s="11" t="s">
        <v>57</v>
      </c>
      <c r="N89" s="11" t="s">
        <v>58</v>
      </c>
      <c r="O89" s="11" t="s">
        <v>59</v>
      </c>
      <c r="P89" s="11" t="s">
        <v>60</v>
      </c>
      <c r="Q89" s="11" t="s">
        <v>61</v>
      </c>
      <c r="R89" s="11" t="s">
        <v>31</v>
      </c>
      <c r="S89" s="11" t="s">
        <v>32</v>
      </c>
      <c r="T89" s="11" t="s">
        <v>62</v>
      </c>
      <c r="U89" s="11" t="s">
        <v>63</v>
      </c>
      <c r="V89" s="47"/>
      <c r="W89" s="26" t="s">
        <v>37</v>
      </c>
      <c r="X89" s="26" t="s">
        <v>38</v>
      </c>
      <c r="Y89" s="37"/>
      <c r="AA89" s="32" t="str">
        <f>CHAR(CODE(AA86)+1)</f>
        <v>b</v>
      </c>
      <c r="AJ89" s="11" t="s">
        <v>40</v>
      </c>
    </row>
    <row r="90" spans="1:36" ht="18.75" hidden="1">
      <c r="A90" s="23"/>
      <c r="B90" s="56" t="str">
        <f>IF(X90=1,"("&amp;IF(AJ90="","",MID($K$2,3,2)&amp;$L$2&amp;TEXT(J90,"000"))&amp;")",IF(AJ90="","",MID($K$2,3,2)&amp;$L$2&amp;TEXT(J90,"000")))</f>
        <v/>
      </c>
      <c r="C90" s="68" t="str">
        <f>IF(OR(LEFT($AJ90,2)=", ",LEFT($AJ90,2)=": "),RIGHT($AJ90,LEN($AJ90)-2),$AJ90)</f>
        <v/>
      </c>
      <c r="D90" s="68"/>
      <c r="E90" s="68"/>
      <c r="F90" s="68"/>
      <c r="G90" s="68"/>
      <c r="H90" s="68"/>
      <c r="I90" s="60"/>
      <c r="J90" s="11" t="str">
        <f>IF(AJ90="","",MAX($J$34:J89)+1)</f>
        <v/>
      </c>
      <c r="K90" s="36"/>
      <c r="L90" s="38"/>
      <c r="M90" s="11"/>
      <c r="N90" s="11"/>
      <c r="O90" s="11"/>
      <c r="P90" s="11"/>
      <c r="Q90" s="11"/>
      <c r="R90" s="11"/>
      <c r="S90" s="11"/>
      <c r="T90" s="11"/>
      <c r="U90" s="11"/>
      <c r="V90" s="47"/>
      <c r="W90" s="26">
        <f>IF(COUNTIF($L$90:$L90,L90)&gt;1,1,0)</f>
        <v>0</v>
      </c>
      <c r="X90" s="26" t="str">
        <f>IF(U90="","",IF(VALUE($K$2)&gt;VALUE(LEFT(U90,4)),1,0))</f>
        <v/>
      </c>
      <c r="Y90" s="37"/>
      <c r="AJ90" s="58" t="str">
        <f>IF(K90&amp;L90&amp;M90&amp;N90&amp;O90&amp;P90&amp;Q90&amp;R90&amp;S90="","",K90&amp;IF($L90&lt;&gt;"",": "&amp;$L90,"")&amp;IF($M90&lt;&gt;"",", "&amp;$M90,"")&amp;IF($N90&lt;&gt;"",", "&amp;$N90,"")&amp;IF($O90&lt;&gt;"",", "&amp;$O90,"")&amp;IF($P90&lt;&gt;"",", "&amp;$P90,"")&amp;IF($Q90&lt;&gt;"",", "&amp;$Q90,"")&amp;IF($R90&amp;$S90&lt;&gt;"",", "&amp;$R90,"")&amp;IF($S90&lt;&gt;"","("&amp;S90&amp;")","")&amp;IF($T90&lt;&gt;"",", "&amp;$T90,"")&amp;IF($U90&lt;&gt;"",", "&amp;$U90,""))</f>
        <v/>
      </c>
    </row>
    <row r="91" spans="1:36">
      <c r="A91" s="23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V91" s="35"/>
    </row>
    <row r="92" spans="1:36" ht="12.75">
      <c r="A92" s="23"/>
      <c r="B92" s="6" t="str">
        <f>"　　"&amp;AA92&amp;"．一般講演（口演）"</f>
        <v>　　c．一般講演（口演）</v>
      </c>
      <c r="J92" s="11" t="s">
        <v>27</v>
      </c>
      <c r="K92" s="36" t="s">
        <v>56</v>
      </c>
      <c r="L92" s="11" t="s">
        <v>29</v>
      </c>
      <c r="M92" s="11" t="s">
        <v>57</v>
      </c>
      <c r="N92" s="11" t="s">
        <v>58</v>
      </c>
      <c r="O92" s="11" t="s">
        <v>59</v>
      </c>
      <c r="P92" s="11" t="s">
        <v>60</v>
      </c>
      <c r="Q92" s="11" t="s">
        <v>61</v>
      </c>
      <c r="R92" s="11" t="s">
        <v>31</v>
      </c>
      <c r="S92" s="11" t="s">
        <v>32</v>
      </c>
      <c r="T92" s="11" t="s">
        <v>62</v>
      </c>
      <c r="U92" s="11" t="s">
        <v>63</v>
      </c>
      <c r="V92" s="47"/>
      <c r="W92" s="26" t="s">
        <v>37</v>
      </c>
      <c r="X92" s="26" t="s">
        <v>38</v>
      </c>
      <c r="Y92" s="37"/>
      <c r="AA92" s="32" t="str">
        <f>CHAR(CODE(AA89)+1)</f>
        <v>c</v>
      </c>
      <c r="AJ92" s="11" t="s">
        <v>40</v>
      </c>
    </row>
    <row r="93" spans="1:36" ht="18.75" hidden="1">
      <c r="A93" s="23"/>
      <c r="B93" s="56" t="str">
        <f>IF(X93=1,"("&amp;IF(AJ93="","",MID($K$2,3,2)&amp;$L$2&amp;TEXT(J93,"000"))&amp;")",IF(AJ93="","",MID($K$2,3,2)&amp;$L$2&amp;TEXT(J93,"000")))</f>
        <v/>
      </c>
      <c r="C93" s="68" t="str">
        <f>IF(OR(LEFT($AJ93,2)=", ",LEFT($AJ93,2)=": "),RIGHT($AJ93,LEN($AJ93)-2),$AJ93)</f>
        <v/>
      </c>
      <c r="D93" s="68"/>
      <c r="E93" s="68"/>
      <c r="F93" s="68"/>
      <c r="G93" s="68"/>
      <c r="H93" s="68"/>
      <c r="I93" s="60"/>
      <c r="J93" s="11" t="str">
        <f>IF(AJ93="","",MAX($J$34:J92)+1)</f>
        <v/>
      </c>
      <c r="K93" s="36"/>
      <c r="L93" s="38"/>
      <c r="M93" s="11"/>
      <c r="N93" s="11"/>
      <c r="O93" s="11"/>
      <c r="P93" s="11"/>
      <c r="Q93" s="11"/>
      <c r="R93" s="11"/>
      <c r="S93" s="11"/>
      <c r="T93" s="11"/>
      <c r="U93" s="11"/>
      <c r="V93" s="47"/>
      <c r="W93" s="26">
        <f>IF(COUNTIF($L$93:$L93,L93)&gt;1,1,0)</f>
        <v>0</v>
      </c>
      <c r="X93" s="26" t="str">
        <f>IF(U93="","",IF(VALUE($K$2)&gt;VALUE(LEFT(U93,4)),1,0))</f>
        <v/>
      </c>
      <c r="Y93" s="37"/>
      <c r="AJ93" s="58" t="str">
        <f>IF(K93&amp;L93&amp;M93&amp;N93&amp;O93&amp;P93&amp;Q93&amp;R93&amp;S93="","",K93&amp;IF($L93&lt;&gt;"",": "&amp;$L93,"")&amp;IF($M93&lt;&gt;"",", "&amp;$M93,"")&amp;IF($N93&lt;&gt;"",", "&amp;$N93,"")&amp;IF($O93&lt;&gt;"",", "&amp;$O93,"")&amp;IF($P93&lt;&gt;"",", "&amp;$P93,"")&amp;IF($Q93&lt;&gt;"",", "&amp;$Q93,"")&amp;IF($R93&amp;$S93&lt;&gt;"",", "&amp;$R93,"")&amp;IF($S93&lt;&gt;"","("&amp;S93&amp;")","")&amp;IF($T93&lt;&gt;"",", "&amp;$T93,"")&amp;IF($U93&lt;&gt;"",", "&amp;$U93,""))</f>
        <v/>
      </c>
    </row>
    <row r="94" spans="1:36">
      <c r="A94" s="23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V94" s="35"/>
    </row>
    <row r="95" spans="1:36" ht="12.75">
      <c r="A95" s="23"/>
      <c r="B95" s="6" t="str">
        <f>"　　"&amp;AA95&amp;"．一般講演（ポスター）"</f>
        <v>　　d．一般講演（ポスター）</v>
      </c>
      <c r="J95" s="11" t="s">
        <v>27</v>
      </c>
      <c r="K95" s="36" t="s">
        <v>56</v>
      </c>
      <c r="L95" s="11" t="s">
        <v>29</v>
      </c>
      <c r="M95" s="11" t="s">
        <v>57</v>
      </c>
      <c r="N95" s="11" t="s">
        <v>58</v>
      </c>
      <c r="O95" s="11" t="s">
        <v>59</v>
      </c>
      <c r="P95" s="11" t="s">
        <v>60</v>
      </c>
      <c r="Q95" s="11" t="s">
        <v>61</v>
      </c>
      <c r="R95" s="11" t="s">
        <v>31</v>
      </c>
      <c r="S95" s="11" t="s">
        <v>32</v>
      </c>
      <c r="T95" s="11" t="s">
        <v>62</v>
      </c>
      <c r="U95" s="11" t="s">
        <v>63</v>
      </c>
      <c r="V95" s="47"/>
      <c r="W95" s="26" t="s">
        <v>37</v>
      </c>
      <c r="X95" s="26" t="s">
        <v>38</v>
      </c>
      <c r="Y95" s="37"/>
      <c r="AA95" s="32" t="str">
        <f>CHAR(CODE(AA92)+1)</f>
        <v>d</v>
      </c>
      <c r="AJ95" s="11" t="s">
        <v>40</v>
      </c>
    </row>
    <row r="96" spans="1:36" ht="18.75" hidden="1">
      <c r="A96" s="23"/>
      <c r="B96" s="56" t="str">
        <f>IF(X96=1,"("&amp;IF(AJ96="","",MID($K$2,3,2)&amp;$L$2&amp;TEXT(J96,"000"))&amp;")",IF(AJ96="","",MID($K$2,3,2)&amp;$L$2&amp;TEXT(J96,"000")))</f>
        <v/>
      </c>
      <c r="C96" s="68" t="str">
        <f>IF(OR(LEFT($AJ96,2)=", ",LEFT($AJ96,2)=": "),RIGHT($AJ96,LEN($AJ96)-2),$AJ96)</f>
        <v/>
      </c>
      <c r="D96" s="68"/>
      <c r="E96" s="68"/>
      <c r="F96" s="68"/>
      <c r="G96" s="68"/>
      <c r="H96" s="68"/>
      <c r="I96" s="60"/>
      <c r="J96" s="11" t="str">
        <f>IF(AJ96="","",MAX($J$34:J95)+1)</f>
        <v/>
      </c>
      <c r="K96" s="36"/>
      <c r="L96" s="38"/>
      <c r="M96" s="11"/>
      <c r="N96" s="11"/>
      <c r="O96" s="11"/>
      <c r="P96" s="11"/>
      <c r="Q96" s="11"/>
      <c r="R96" s="11"/>
      <c r="S96" s="11"/>
      <c r="T96" s="11"/>
      <c r="U96" s="11"/>
      <c r="V96" s="47"/>
      <c r="W96" s="26">
        <f>IF(COUNTIF($L$96:$L96,L96)&gt;1,1,0)</f>
        <v>0</v>
      </c>
      <c r="X96" s="26" t="str">
        <f>IF(U96="","",IF(VALUE($K$2)&gt;VALUE(LEFT(U96,4)),1,0))</f>
        <v/>
      </c>
      <c r="Y96" s="37"/>
      <c r="AJ96" s="58" t="str">
        <f>IF(K96&amp;L96&amp;M96&amp;N96&amp;O96&amp;P96&amp;Q96&amp;R96&amp;S96="","",K96&amp;IF($L96&lt;&gt;"",": "&amp;$L96,"")&amp;IF($M96&lt;&gt;"",", "&amp;$M96,"")&amp;IF($N96&lt;&gt;"",", "&amp;$N96,"")&amp;IF($O96&lt;&gt;"",", "&amp;$O96,"")&amp;IF($P96&lt;&gt;"",", "&amp;$P96,"")&amp;IF($Q96&lt;&gt;"",", "&amp;$Q96,"")&amp;IF($R96&amp;$S96&lt;&gt;"",", "&amp;$R96,"")&amp;IF($S96&lt;&gt;"","("&amp;S96&amp;")","")&amp;IF($T96&lt;&gt;"",", "&amp;$T96,"")&amp;IF($U96&lt;&gt;"",", "&amp;$U96,""))</f>
        <v/>
      </c>
    </row>
    <row r="97" spans="1:36">
      <c r="A97" s="23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V97" s="35"/>
    </row>
    <row r="98" spans="1:36" ht="12.75">
      <c r="A98" s="23"/>
      <c r="B98" s="6" t="str">
        <f>"　　"&amp;AA98&amp;"．一般講演"</f>
        <v>　　e．一般講演</v>
      </c>
      <c r="J98" s="11" t="s">
        <v>27</v>
      </c>
      <c r="K98" s="36" t="s">
        <v>56</v>
      </c>
      <c r="L98" s="11" t="s">
        <v>29</v>
      </c>
      <c r="M98" s="11" t="s">
        <v>57</v>
      </c>
      <c r="N98" s="11" t="s">
        <v>58</v>
      </c>
      <c r="O98" s="11" t="s">
        <v>59</v>
      </c>
      <c r="P98" s="11" t="s">
        <v>60</v>
      </c>
      <c r="Q98" s="11" t="s">
        <v>61</v>
      </c>
      <c r="R98" s="11" t="s">
        <v>31</v>
      </c>
      <c r="S98" s="11" t="s">
        <v>32</v>
      </c>
      <c r="T98" s="11" t="s">
        <v>62</v>
      </c>
      <c r="U98" s="11" t="s">
        <v>63</v>
      </c>
      <c r="V98" s="47"/>
      <c r="W98" s="26" t="s">
        <v>37</v>
      </c>
      <c r="X98" s="26" t="s">
        <v>38</v>
      </c>
      <c r="Y98" s="37"/>
      <c r="AA98" s="32" t="str">
        <f>CHAR(CODE(AA95)+1)</f>
        <v>e</v>
      </c>
      <c r="AJ98" s="11" t="s">
        <v>40</v>
      </c>
    </row>
    <row r="99" spans="1:36" ht="18.75" hidden="1">
      <c r="A99" s="23"/>
      <c r="B99" s="56" t="str">
        <f>IF(X99=1,"("&amp;IF(AJ99="","",MID($K$2,3,2)&amp;$L$2&amp;TEXT(J99,"000"))&amp;")",IF(AJ99="","",MID($K$2,3,2)&amp;$L$2&amp;TEXT(J99,"000")))</f>
        <v/>
      </c>
      <c r="C99" s="68" t="str">
        <f>IF(OR(LEFT($AJ99,2)=", ",LEFT($AJ99,2)=": "),RIGHT($AJ99,LEN($AJ99)-2),$AJ99)</f>
        <v/>
      </c>
      <c r="D99" s="68"/>
      <c r="E99" s="68"/>
      <c r="F99" s="68"/>
      <c r="G99" s="68"/>
      <c r="H99" s="68"/>
      <c r="I99" s="60"/>
      <c r="J99" s="11" t="str">
        <f>IF(AJ99="","",MAX($J$34:J98)+1)</f>
        <v/>
      </c>
      <c r="K99" s="36"/>
      <c r="L99" s="38"/>
      <c r="M99" s="11"/>
      <c r="N99" s="11"/>
      <c r="O99" s="11"/>
      <c r="P99" s="11"/>
      <c r="Q99" s="11"/>
      <c r="R99" s="11"/>
      <c r="S99" s="11"/>
      <c r="T99" s="11"/>
      <c r="U99" s="11"/>
      <c r="V99" s="47"/>
      <c r="W99" s="26">
        <f>IF(COUNTIF($L$99:$L99,L99)&gt;1,1,0)</f>
        <v>0</v>
      </c>
      <c r="X99" s="26" t="str">
        <f>IF(U99="","",IF(VALUE($K$2)&gt;VALUE(LEFT(U99,4)),1,0))</f>
        <v/>
      </c>
      <c r="Y99" s="37"/>
      <c r="AJ99" s="58" t="str">
        <f>IF(K99&amp;L99&amp;M99&amp;N99&amp;O99&amp;P99&amp;Q99&amp;R99&amp;S99="","",K99&amp;IF($L99&lt;&gt;"",": "&amp;$L99,"")&amp;IF($M99&lt;&gt;"",", "&amp;$M99,"")&amp;IF($N99&lt;&gt;"",", "&amp;$N99,"")&amp;IF($O99&lt;&gt;"",", "&amp;$O99,"")&amp;IF($P99&lt;&gt;"",", "&amp;$P99,"")&amp;IF($Q99&lt;&gt;"",", "&amp;$Q99,"")&amp;IF($R99&amp;$S99&lt;&gt;"",", "&amp;$R99,"")&amp;IF($S99&lt;&gt;"","("&amp;S99&amp;")","")&amp;IF($T99&lt;&gt;"",", "&amp;$T99,"")&amp;IF($U99&lt;&gt;"",", "&amp;$U99,""))</f>
        <v/>
      </c>
    </row>
    <row r="100" spans="1:36">
      <c r="A100" s="23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V100" s="35"/>
    </row>
    <row r="101" spans="1:36" ht="12.75">
      <c r="A101" s="23"/>
      <c r="B101" s="6" t="str">
        <f>"　　"&amp;AA101&amp;"．その他"</f>
        <v>　　f．その他</v>
      </c>
      <c r="J101" s="11" t="s">
        <v>27</v>
      </c>
      <c r="K101" s="36" t="s">
        <v>56</v>
      </c>
      <c r="L101" s="11" t="s">
        <v>29</v>
      </c>
      <c r="M101" s="11" t="s">
        <v>57</v>
      </c>
      <c r="N101" s="11" t="s">
        <v>58</v>
      </c>
      <c r="O101" s="11" t="s">
        <v>59</v>
      </c>
      <c r="P101" s="11" t="s">
        <v>60</v>
      </c>
      <c r="Q101" s="11" t="s">
        <v>61</v>
      </c>
      <c r="R101" s="11" t="s">
        <v>31</v>
      </c>
      <c r="S101" s="11" t="s">
        <v>32</v>
      </c>
      <c r="T101" s="11" t="s">
        <v>62</v>
      </c>
      <c r="U101" s="11" t="s">
        <v>63</v>
      </c>
      <c r="V101" s="47"/>
      <c r="W101" s="26" t="s">
        <v>37</v>
      </c>
      <c r="X101" s="26" t="s">
        <v>38</v>
      </c>
      <c r="Y101" s="37"/>
      <c r="AA101" s="32" t="str">
        <f>CHAR(CODE(AA98)+1)</f>
        <v>f</v>
      </c>
      <c r="AJ101" s="11" t="s">
        <v>40</v>
      </c>
    </row>
    <row r="102" spans="1:36" ht="18.75" hidden="1">
      <c r="A102" s="23"/>
      <c r="B102" s="56" t="str">
        <f>IF(X102=1,"("&amp;IF(AJ102="","",MID($K$2,3,2)&amp;$L$2&amp;TEXT(J102,"000"))&amp;")",IF(AJ102="","",MID($K$2,3,2)&amp;$L$2&amp;TEXT(J102,"000")))</f>
        <v/>
      </c>
      <c r="C102" s="68" t="str">
        <f>IF(OR(LEFT($AJ102,2)=", ",LEFT($AJ102,2)=": "),RIGHT($AJ102,LEN($AJ102)-2),$AJ102)</f>
        <v/>
      </c>
      <c r="D102" s="68"/>
      <c r="E102" s="68"/>
      <c r="F102" s="68"/>
      <c r="G102" s="68"/>
      <c r="H102" s="68"/>
      <c r="I102" s="60"/>
      <c r="J102" s="11" t="str">
        <f>IF(AJ102="","",MAX($J$34:J101)+1)</f>
        <v/>
      </c>
      <c r="K102" s="36"/>
      <c r="L102" s="38"/>
      <c r="M102" s="11"/>
      <c r="N102" s="11"/>
      <c r="O102" s="11"/>
      <c r="P102" s="11"/>
      <c r="Q102" s="11"/>
      <c r="R102" s="11"/>
      <c r="S102" s="11"/>
      <c r="T102" s="11"/>
      <c r="U102" s="11"/>
      <c r="V102" s="47"/>
      <c r="W102" s="26">
        <f>IF(COUNTIF($L$102:$L102,L102)&gt;1,1,0)</f>
        <v>0</v>
      </c>
      <c r="X102" s="26" t="str">
        <f>IF(U102="","",IF(VALUE($K$2)&gt;VALUE(LEFT(U102,4)),1,0))</f>
        <v/>
      </c>
      <c r="Y102" s="37"/>
      <c r="AJ102" s="58" t="str">
        <f>IF(K102&amp;L102&amp;M102&amp;N102&amp;O102&amp;P102&amp;Q102&amp;R102&amp;S102="","",K102&amp;IF($L102&lt;&gt;"",": "&amp;$L102,"")&amp;IF($M102&lt;&gt;"",", "&amp;$M102,"")&amp;IF($N102&lt;&gt;"",", "&amp;$N102,"")&amp;IF($O102&lt;&gt;"",", "&amp;$O102,"")&amp;IF($P102&lt;&gt;"",", "&amp;$P102,"")&amp;IF($Q102&lt;&gt;"",", "&amp;$Q102,"")&amp;IF($R102&amp;$S102&lt;&gt;"",", "&amp;$R102,"")&amp;IF($S102&lt;&gt;"","("&amp;S102&amp;")","")&amp;IF($T102&lt;&gt;"",", "&amp;$T102,"")&amp;IF($U102&lt;&gt;"",", "&amp;$U102,""))</f>
        <v/>
      </c>
    </row>
    <row r="103" spans="1:36" ht="12.75">
      <c r="A103" s="23"/>
      <c r="B103" s="6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V103" s="35"/>
    </row>
    <row r="104" spans="1:36" ht="12.75">
      <c r="B104" s="6" t="s">
        <v>64</v>
      </c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V104" s="35"/>
      <c r="Z104" s="32">
        <f>MAX(Z84:Z103)+1</f>
        <v>2</v>
      </c>
      <c r="AE104" s="33"/>
    </row>
    <row r="105" spans="1:36" ht="12.75">
      <c r="A105" s="23"/>
      <c r="B105" s="6" t="str">
        <f>"　　"&amp;AA105&amp;"．招待・特別講演等"</f>
        <v>　　a．招待・特別講演等</v>
      </c>
      <c r="J105" s="11" t="s">
        <v>27</v>
      </c>
      <c r="K105" s="36" t="s">
        <v>56</v>
      </c>
      <c r="L105" s="11" t="s">
        <v>29</v>
      </c>
      <c r="M105" s="11" t="s">
        <v>57</v>
      </c>
      <c r="N105" s="11" t="s">
        <v>58</v>
      </c>
      <c r="O105" s="11" t="s">
        <v>59</v>
      </c>
      <c r="P105" s="11" t="s">
        <v>60</v>
      </c>
      <c r="Q105" s="11" t="s">
        <v>61</v>
      </c>
      <c r="R105" s="11" t="s">
        <v>31</v>
      </c>
      <c r="S105" s="11" t="s">
        <v>32</v>
      </c>
      <c r="T105" s="11" t="s">
        <v>62</v>
      </c>
      <c r="U105" s="11" t="s">
        <v>63</v>
      </c>
      <c r="V105" s="47"/>
      <c r="W105" s="26" t="s">
        <v>37</v>
      </c>
      <c r="X105" s="26" t="s">
        <v>38</v>
      </c>
      <c r="Y105" s="37"/>
      <c r="AA105" s="32" t="s">
        <v>39</v>
      </c>
      <c r="AE105" s="33"/>
      <c r="AJ105" s="11" t="s">
        <v>40</v>
      </c>
    </row>
    <row r="106" spans="1:36" ht="18.75" hidden="1">
      <c r="A106" s="23"/>
      <c r="B106" s="56" t="str">
        <f>IF(X106=1,"("&amp;IF(AJ106="","",MID($K$2,3,2)&amp;$L$2&amp;TEXT(J106,"000"))&amp;")",IF(AJ106="","",MID($K$2,3,2)&amp;$L$2&amp;TEXT(J106,"000")))</f>
        <v/>
      </c>
      <c r="C106" s="68" t="str">
        <f>IF(OR(LEFT($AJ106,2)=", ",LEFT($AJ106,2)=": "),RIGHT($AJ106,LEN($AJ106)-2),$AJ106)</f>
        <v/>
      </c>
      <c r="D106" s="68"/>
      <c r="E106" s="68"/>
      <c r="F106" s="68"/>
      <c r="G106" s="68"/>
      <c r="H106" s="68"/>
      <c r="I106" s="60"/>
      <c r="J106" s="11" t="str">
        <f>IF(AJ106="","",MAX($J$34:J105)+1)</f>
        <v/>
      </c>
      <c r="K106" s="36"/>
      <c r="L106" s="38"/>
      <c r="M106" s="11"/>
      <c r="N106" s="11"/>
      <c r="O106" s="11"/>
      <c r="P106" s="11"/>
      <c r="Q106" s="11"/>
      <c r="R106" s="11"/>
      <c r="S106" s="11"/>
      <c r="T106" s="11"/>
      <c r="U106" s="11"/>
      <c r="V106" s="47"/>
      <c r="W106" s="26">
        <f>IF(COUNTIF($L$106:$L106,L106)&gt;1,1,0)</f>
        <v>0</v>
      </c>
      <c r="X106" s="26" t="str">
        <f>IF(U106="","",IF(VALUE($K$2)&gt;VALUE(LEFT(U106,4)),1,0))</f>
        <v/>
      </c>
      <c r="Y106" s="37"/>
      <c r="AE106" s="33"/>
      <c r="AJ106" s="58" t="str">
        <f>IF(K106&amp;L106&amp;M106&amp;N106&amp;O106&amp;P106&amp;Q106&amp;R106&amp;S106="","",K106&amp;IF($L106&lt;&gt;"",": "&amp;$L106,"")&amp;IF($M106&lt;&gt;"",", "&amp;$M106,"")&amp;IF($N106&lt;&gt;"",", "&amp;$N106,"")&amp;IF($O106&lt;&gt;"",", "&amp;$O106,"")&amp;IF($P106&lt;&gt;"",", "&amp;$P106,"")&amp;IF($Q106&lt;&gt;"",", "&amp;$Q106,"")&amp;IF($R106&amp;$S106&lt;&gt;"",", "&amp;$R106,"")&amp;IF($S106&lt;&gt;"","("&amp;S106&amp;")","")&amp;IF($T106&lt;&gt;"",", "&amp;$T106,"")&amp;IF($U106&lt;&gt;"",", "&amp;$U106,""))</f>
        <v/>
      </c>
    </row>
    <row r="107" spans="1:36">
      <c r="A107" s="23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V107" s="35"/>
      <c r="AE107" s="33"/>
    </row>
    <row r="108" spans="1:36" ht="12.75">
      <c r="A108" s="23"/>
      <c r="B108" s="6" t="str">
        <f>"　　"&amp;AA108&amp;"．シンポジスト・パネリスト等"</f>
        <v>　　b．シンポジスト・パネリスト等</v>
      </c>
      <c r="J108" s="11" t="s">
        <v>27</v>
      </c>
      <c r="K108" s="36" t="s">
        <v>56</v>
      </c>
      <c r="L108" s="11" t="s">
        <v>29</v>
      </c>
      <c r="M108" s="11" t="s">
        <v>57</v>
      </c>
      <c r="N108" s="11" t="s">
        <v>58</v>
      </c>
      <c r="O108" s="11" t="s">
        <v>59</v>
      </c>
      <c r="P108" s="11" t="s">
        <v>60</v>
      </c>
      <c r="Q108" s="11" t="s">
        <v>61</v>
      </c>
      <c r="R108" s="11" t="s">
        <v>31</v>
      </c>
      <c r="S108" s="11" t="s">
        <v>32</v>
      </c>
      <c r="T108" s="11" t="s">
        <v>62</v>
      </c>
      <c r="U108" s="11" t="s">
        <v>63</v>
      </c>
      <c r="V108" s="47"/>
      <c r="W108" s="26" t="s">
        <v>37</v>
      </c>
      <c r="X108" s="26" t="s">
        <v>38</v>
      </c>
      <c r="Y108" s="37"/>
      <c r="AA108" s="32" t="str">
        <f>CHAR(CODE(AA105)+1)</f>
        <v>b</v>
      </c>
      <c r="AE108" s="33"/>
      <c r="AJ108" s="11" t="s">
        <v>40</v>
      </c>
    </row>
    <row r="109" spans="1:36" ht="18.75" hidden="1">
      <c r="A109" s="23"/>
      <c r="B109" s="56" t="str">
        <f>IF(X109=1,"("&amp;IF(AJ109="","",MID($K$2,3,2)&amp;$L$2&amp;TEXT(J109,"000"))&amp;")",IF(AJ109="","",MID($K$2,3,2)&amp;$L$2&amp;TEXT(J109,"000")))</f>
        <v/>
      </c>
      <c r="C109" s="68" t="str">
        <f>IF(OR(LEFT($AJ109,2)=", ",LEFT($AJ109,2)=": "),RIGHT($AJ109,LEN($AJ109)-2),$AJ109)</f>
        <v/>
      </c>
      <c r="D109" s="68"/>
      <c r="E109" s="68"/>
      <c r="F109" s="68"/>
      <c r="G109" s="68"/>
      <c r="H109" s="68"/>
      <c r="I109" s="60"/>
      <c r="J109" s="11" t="str">
        <f>IF(AJ109="","",MAX($J$34:J108)+1)</f>
        <v/>
      </c>
      <c r="K109" s="36"/>
      <c r="L109" s="38"/>
      <c r="M109" s="11"/>
      <c r="N109" s="11"/>
      <c r="O109" s="11"/>
      <c r="P109" s="11"/>
      <c r="Q109" s="11"/>
      <c r="R109" s="11"/>
      <c r="S109" s="11"/>
      <c r="T109" s="11"/>
      <c r="U109" s="11"/>
      <c r="V109" s="47"/>
      <c r="W109" s="26">
        <f>IF(COUNTIF($L$109:$L109,L109)&gt;1,1,0)</f>
        <v>0</v>
      </c>
      <c r="X109" s="26" t="str">
        <f>IF(U109="","",IF(VALUE($K$2)&gt;VALUE(LEFT(U109,4)),1,0))</f>
        <v/>
      </c>
      <c r="Y109" s="37"/>
      <c r="AE109" s="33"/>
      <c r="AJ109" s="58" t="str">
        <f>IF(K109&amp;L109&amp;M109&amp;N109&amp;O109&amp;P109&amp;Q109&amp;R109&amp;S109="","",K109&amp;IF($L109&lt;&gt;"",": "&amp;$L109,"")&amp;IF($M109&lt;&gt;"",", "&amp;$M109,"")&amp;IF($N109&lt;&gt;"",", "&amp;$N109,"")&amp;IF($O109&lt;&gt;"",", "&amp;$O109,"")&amp;IF($P109&lt;&gt;"",", "&amp;$P109,"")&amp;IF($Q109&lt;&gt;"",", "&amp;$Q109,"")&amp;IF($R109&amp;$S109&lt;&gt;"",", "&amp;$R109,"")&amp;IF($S109&lt;&gt;"","("&amp;S109&amp;")","")&amp;IF($T109&lt;&gt;"",", "&amp;$T109,"")&amp;IF($U109&lt;&gt;"",", "&amp;$U109,""))</f>
        <v/>
      </c>
    </row>
    <row r="110" spans="1:36">
      <c r="A110" s="23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V110" s="35"/>
      <c r="AE110" s="33"/>
    </row>
    <row r="111" spans="1:36" ht="12.75">
      <c r="A111" s="23"/>
      <c r="B111" s="6" t="str">
        <f>"　　"&amp;AA111&amp;"． 一般講演（口演）"</f>
        <v>　　c． 一般講演（口演）</v>
      </c>
      <c r="J111" s="11" t="s">
        <v>27</v>
      </c>
      <c r="K111" s="36" t="s">
        <v>56</v>
      </c>
      <c r="L111" s="11" t="s">
        <v>29</v>
      </c>
      <c r="M111" s="11" t="s">
        <v>57</v>
      </c>
      <c r="N111" s="11" t="s">
        <v>58</v>
      </c>
      <c r="O111" s="11" t="s">
        <v>59</v>
      </c>
      <c r="P111" s="11" t="s">
        <v>60</v>
      </c>
      <c r="Q111" s="11" t="s">
        <v>61</v>
      </c>
      <c r="R111" s="11" t="s">
        <v>31</v>
      </c>
      <c r="S111" s="11" t="s">
        <v>32</v>
      </c>
      <c r="T111" s="11" t="s">
        <v>62</v>
      </c>
      <c r="U111" s="11" t="s">
        <v>63</v>
      </c>
      <c r="V111" s="47"/>
      <c r="W111" s="26" t="s">
        <v>37</v>
      </c>
      <c r="X111" s="26" t="s">
        <v>38</v>
      </c>
      <c r="Y111" s="37"/>
      <c r="AA111" s="32" t="str">
        <f>CHAR(CODE(AA108)+1)</f>
        <v>c</v>
      </c>
      <c r="AE111" s="33"/>
      <c r="AJ111" s="11" t="s">
        <v>40</v>
      </c>
    </row>
    <row r="112" spans="1:36" ht="18.75" hidden="1">
      <c r="A112" s="23"/>
      <c r="B112" s="56" t="str">
        <f>IF(X112=1,"("&amp;IF(AJ112="","",MID($K$2,3,2)&amp;$L$2&amp;TEXT(J112,"000"))&amp;")",IF(AJ112="","",MID($K$2,3,2)&amp;$L$2&amp;TEXT(J112,"000")))</f>
        <v/>
      </c>
      <c r="C112" s="68" t="str">
        <f>IF(OR(LEFT($AJ112,2)=", ",LEFT($AJ112,2)=": "),RIGHT($AJ112,LEN($AJ112)-2),$AJ112)</f>
        <v/>
      </c>
      <c r="D112" s="68"/>
      <c r="E112" s="68"/>
      <c r="F112" s="68"/>
      <c r="G112" s="68"/>
      <c r="H112" s="68"/>
      <c r="I112" s="60"/>
      <c r="J112" s="11" t="str">
        <f>IF(AJ112="","",MAX($J$34:J111)+1)</f>
        <v/>
      </c>
      <c r="K112" s="36"/>
      <c r="L112" s="38"/>
      <c r="M112" s="11"/>
      <c r="N112" s="11"/>
      <c r="O112" s="11"/>
      <c r="P112" s="11"/>
      <c r="Q112" s="11"/>
      <c r="R112" s="11"/>
      <c r="S112" s="11"/>
      <c r="T112" s="11"/>
      <c r="U112" s="11"/>
      <c r="V112" s="47"/>
      <c r="W112" s="26">
        <f>IF(COUNTIF($L$112:$L112,L112)&gt;1,1,0)</f>
        <v>0</v>
      </c>
      <c r="X112" s="26" t="str">
        <f>IF(U112="","",IF(VALUE($K$2)&gt;VALUE(LEFT(U112,4)),1,0))</f>
        <v/>
      </c>
      <c r="Y112" s="37"/>
      <c r="AE112" s="33"/>
      <c r="AJ112" s="58" t="str">
        <f>IF(K112&amp;L112&amp;M112&amp;N112&amp;O112&amp;P112&amp;Q112&amp;R112&amp;S112="","",K112&amp;IF($L112&lt;&gt;"",": "&amp;$L112,"")&amp;IF($M112&lt;&gt;"",", "&amp;$M112,"")&amp;IF($N112&lt;&gt;"",", "&amp;$N112,"")&amp;IF($O112&lt;&gt;"",", "&amp;$O112,"")&amp;IF($P112&lt;&gt;"",", "&amp;$P112,"")&amp;IF($Q112&lt;&gt;"",", "&amp;$Q112,"")&amp;IF($R112&amp;$S112&lt;&gt;"",", "&amp;$R112,"")&amp;IF($S112&lt;&gt;"","("&amp;S112&amp;")","")&amp;IF($T112&lt;&gt;"",", "&amp;$T112,"")&amp;IF($U112&lt;&gt;"",", "&amp;$U112,""))</f>
        <v/>
      </c>
    </row>
    <row r="113" spans="1:36">
      <c r="A113" s="23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V113" s="35"/>
      <c r="AE113" s="33"/>
    </row>
    <row r="114" spans="1:36" ht="12.75">
      <c r="A114" s="23"/>
      <c r="B114" s="6" t="str">
        <f>"　　"&amp;AA114&amp;"． 一般講演（ポスター）"</f>
        <v>　　d． 一般講演（ポスター）</v>
      </c>
      <c r="J114" s="11" t="s">
        <v>27</v>
      </c>
      <c r="K114" s="36" t="s">
        <v>56</v>
      </c>
      <c r="L114" s="11" t="s">
        <v>29</v>
      </c>
      <c r="M114" s="11" t="s">
        <v>57</v>
      </c>
      <c r="N114" s="11" t="s">
        <v>58</v>
      </c>
      <c r="O114" s="11" t="s">
        <v>59</v>
      </c>
      <c r="P114" s="11" t="s">
        <v>60</v>
      </c>
      <c r="Q114" s="11" t="s">
        <v>61</v>
      </c>
      <c r="R114" s="11" t="s">
        <v>31</v>
      </c>
      <c r="S114" s="11" t="s">
        <v>32</v>
      </c>
      <c r="T114" s="11" t="s">
        <v>62</v>
      </c>
      <c r="U114" s="11" t="s">
        <v>63</v>
      </c>
      <c r="V114" s="47"/>
      <c r="W114" s="26" t="s">
        <v>37</v>
      </c>
      <c r="X114" s="26" t="s">
        <v>38</v>
      </c>
      <c r="Y114" s="37"/>
      <c r="AA114" s="32" t="str">
        <f>CHAR(CODE(AA111)+1)</f>
        <v>d</v>
      </c>
      <c r="AE114" s="33"/>
      <c r="AJ114" s="11" t="s">
        <v>40</v>
      </c>
    </row>
    <row r="115" spans="1:36" ht="18.75" hidden="1">
      <c r="A115" s="23"/>
      <c r="B115" s="56" t="str">
        <f>IF(X115=1,"("&amp;IF(AJ115="","",MID($K$2,3,2)&amp;$L$2&amp;TEXT(J115,"000"))&amp;")",IF(AJ115="","",MID($K$2,3,2)&amp;$L$2&amp;TEXT(J115,"000")))</f>
        <v/>
      </c>
      <c r="C115" s="68" t="str">
        <f>IF(OR(LEFT($AJ115,2)=", ",LEFT($AJ115,2)=": "),RIGHT($AJ115,LEN($AJ115)-2),$AJ115)</f>
        <v/>
      </c>
      <c r="D115" s="68"/>
      <c r="E115" s="68"/>
      <c r="F115" s="68"/>
      <c r="G115" s="68"/>
      <c r="H115" s="68"/>
      <c r="I115" s="60"/>
      <c r="J115" s="11" t="str">
        <f>IF(AJ115="","",MAX($J$34:J114)+1)</f>
        <v/>
      </c>
      <c r="K115" s="36"/>
      <c r="L115" s="38"/>
      <c r="M115" s="11"/>
      <c r="N115" s="11"/>
      <c r="O115" s="11"/>
      <c r="P115" s="11"/>
      <c r="Q115" s="11"/>
      <c r="R115" s="11"/>
      <c r="S115" s="11"/>
      <c r="T115" s="11"/>
      <c r="U115" s="11"/>
      <c r="V115" s="47"/>
      <c r="W115" s="26">
        <f>IF(COUNTIF($L$115:$L115,L115)&gt;1,1,0)</f>
        <v>0</v>
      </c>
      <c r="X115" s="26" t="str">
        <f>IF(U115="","",IF(VALUE($K$2)&gt;VALUE(LEFT(U115,4)),1,0))</f>
        <v/>
      </c>
      <c r="Y115" s="37"/>
      <c r="AE115" s="33"/>
      <c r="AJ115" s="58" t="str">
        <f>IF(K115&amp;L115&amp;M115&amp;N115&amp;O115&amp;P115&amp;Q115&amp;R115&amp;S115="","",K115&amp;IF($L115&lt;&gt;"",": "&amp;$L115,"")&amp;IF($M115&lt;&gt;"",", "&amp;$M115,"")&amp;IF($N115&lt;&gt;"",", "&amp;$N115,"")&amp;IF($O115&lt;&gt;"",", "&amp;$O115,"")&amp;IF($P115&lt;&gt;"",", "&amp;$P115,"")&amp;IF($Q115&lt;&gt;"",", "&amp;$Q115,"")&amp;IF($R115&amp;$S115&lt;&gt;"",", "&amp;$R115,"")&amp;IF($S115&lt;&gt;"","("&amp;S115&amp;")","")&amp;IF($T115&lt;&gt;"",", "&amp;$T115,"")&amp;IF($U115&lt;&gt;"",", "&amp;$U115,""))</f>
        <v/>
      </c>
    </row>
    <row r="116" spans="1:36">
      <c r="A116" s="23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V116" s="35"/>
      <c r="AE116" s="33"/>
    </row>
    <row r="117" spans="1:36" ht="12.75">
      <c r="A117" s="23"/>
      <c r="B117" s="6" t="str">
        <f>"　　"&amp;AA117&amp;"． 一般講演"</f>
        <v>　　e． 一般講演</v>
      </c>
      <c r="J117" s="11" t="s">
        <v>27</v>
      </c>
      <c r="K117" s="36" t="s">
        <v>56</v>
      </c>
      <c r="L117" s="11" t="s">
        <v>29</v>
      </c>
      <c r="M117" s="11" t="s">
        <v>57</v>
      </c>
      <c r="N117" s="11" t="s">
        <v>58</v>
      </c>
      <c r="O117" s="11" t="s">
        <v>59</v>
      </c>
      <c r="P117" s="11" t="s">
        <v>60</v>
      </c>
      <c r="Q117" s="11" t="s">
        <v>61</v>
      </c>
      <c r="R117" s="11" t="s">
        <v>31</v>
      </c>
      <c r="S117" s="11" t="s">
        <v>32</v>
      </c>
      <c r="T117" s="11" t="s">
        <v>62</v>
      </c>
      <c r="U117" s="11" t="s">
        <v>63</v>
      </c>
      <c r="V117" s="47"/>
      <c r="W117" s="26" t="s">
        <v>37</v>
      </c>
      <c r="X117" s="26" t="s">
        <v>38</v>
      </c>
      <c r="Y117" s="37"/>
      <c r="AA117" s="32" t="str">
        <f>CHAR(CODE(AA114)+1)</f>
        <v>e</v>
      </c>
      <c r="AE117" s="33"/>
      <c r="AJ117" s="11" t="s">
        <v>40</v>
      </c>
    </row>
    <row r="118" spans="1:36" ht="18.75" hidden="1">
      <c r="A118" s="23"/>
      <c r="B118" s="56" t="str">
        <f>IF(X118=1,"("&amp;IF(AJ118="","",MID($K$2,3,2)&amp;$L$2&amp;TEXT(J118,"000"))&amp;")",IF(AJ118="","",MID($K$2,3,2)&amp;$L$2&amp;TEXT(J118,"000")))</f>
        <v/>
      </c>
      <c r="C118" s="68" t="str">
        <f>IF(OR(LEFT($AJ118,2)=", ",LEFT($AJ118,2)=": "),RIGHT($AJ118,LEN($AJ118)-2),$AJ118)</f>
        <v/>
      </c>
      <c r="D118" s="68"/>
      <c r="E118" s="68"/>
      <c r="F118" s="68"/>
      <c r="G118" s="68"/>
      <c r="H118" s="68"/>
      <c r="I118" s="60"/>
      <c r="J118" s="11" t="str">
        <f>IF(AJ118="","",MAX($J$34:J117)+1)</f>
        <v/>
      </c>
      <c r="K118" s="36"/>
      <c r="L118" s="38"/>
      <c r="M118" s="11"/>
      <c r="N118" s="11"/>
      <c r="O118" s="11"/>
      <c r="P118" s="11"/>
      <c r="Q118" s="11"/>
      <c r="R118" s="11"/>
      <c r="S118" s="11"/>
      <c r="T118" s="11"/>
      <c r="U118" s="11"/>
      <c r="V118" s="47"/>
      <c r="W118" s="26">
        <f>IF(COUNTIF($L$118:$L118,L118)&gt;1,1,0)</f>
        <v>0</v>
      </c>
      <c r="X118" s="26" t="str">
        <f>IF(U118="","",IF(VALUE($K$2)&gt;VALUE(LEFT(U118,4)),1,0))</f>
        <v/>
      </c>
      <c r="Y118" s="37"/>
      <c r="AE118" s="33"/>
      <c r="AJ118" s="58" t="str">
        <f>IF(K118&amp;L118&amp;M118&amp;N118&amp;O118&amp;P118&amp;Q118&amp;R118&amp;S118="","",K118&amp;IF($L118&lt;&gt;"",": "&amp;$L118,"")&amp;IF($M118&lt;&gt;"",", "&amp;$M118,"")&amp;IF($N118&lt;&gt;"",", "&amp;$N118,"")&amp;IF($O118&lt;&gt;"",", "&amp;$O118,"")&amp;IF($P118&lt;&gt;"",", "&amp;$P118,"")&amp;IF($Q118&lt;&gt;"",", "&amp;$Q118,"")&amp;IF($R118&amp;$S118&lt;&gt;"",", "&amp;$R118,"")&amp;IF($S118&lt;&gt;"","("&amp;S118&amp;")","")&amp;IF($T118&lt;&gt;"",", "&amp;$T118,"")&amp;IF($U118&lt;&gt;"",", "&amp;$U118,""))</f>
        <v/>
      </c>
    </row>
    <row r="119" spans="1:36">
      <c r="A119" s="23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V119" s="35"/>
      <c r="AE119" s="33"/>
    </row>
    <row r="120" spans="1:36" ht="12.75">
      <c r="A120" s="23"/>
      <c r="B120" s="6" t="str">
        <f>"　　"&amp;AA120&amp;"． その他"</f>
        <v>　　f． その他</v>
      </c>
      <c r="J120" s="11" t="s">
        <v>27</v>
      </c>
      <c r="K120" s="36" t="s">
        <v>56</v>
      </c>
      <c r="L120" s="11" t="s">
        <v>29</v>
      </c>
      <c r="M120" s="11" t="s">
        <v>57</v>
      </c>
      <c r="N120" s="11" t="s">
        <v>58</v>
      </c>
      <c r="O120" s="11" t="s">
        <v>59</v>
      </c>
      <c r="P120" s="11" t="s">
        <v>60</v>
      </c>
      <c r="Q120" s="11" t="s">
        <v>61</v>
      </c>
      <c r="R120" s="11" t="s">
        <v>31</v>
      </c>
      <c r="S120" s="11" t="s">
        <v>32</v>
      </c>
      <c r="T120" s="11" t="s">
        <v>62</v>
      </c>
      <c r="U120" s="11" t="s">
        <v>63</v>
      </c>
      <c r="V120" s="47"/>
      <c r="W120" s="26" t="s">
        <v>37</v>
      </c>
      <c r="X120" s="26" t="s">
        <v>38</v>
      </c>
      <c r="Y120" s="37"/>
      <c r="AA120" s="32" t="str">
        <f>CHAR(CODE(AA117)+1)</f>
        <v>f</v>
      </c>
      <c r="AE120" s="33"/>
      <c r="AJ120" s="11" t="s">
        <v>40</v>
      </c>
    </row>
    <row r="121" spans="1:36" ht="18.75" hidden="1">
      <c r="A121" s="23"/>
      <c r="B121" s="56" t="str">
        <f>IF(X121=1,"("&amp;IF(AJ121="","",MID($K$2,3,2)&amp;$L$2&amp;TEXT(J121,"000"))&amp;")",IF(AJ121="","",MID($K$2,3,2)&amp;$L$2&amp;TEXT(J121,"000")))</f>
        <v/>
      </c>
      <c r="C121" s="68" t="str">
        <f>IF(OR(LEFT($AJ121,2)=", ",LEFT($AJ121,2)=": "),RIGHT($AJ121,LEN($AJ121)-2),$AJ121)</f>
        <v/>
      </c>
      <c r="D121" s="68"/>
      <c r="E121" s="68"/>
      <c r="F121" s="68"/>
      <c r="G121" s="68"/>
      <c r="H121" s="68"/>
      <c r="I121" s="60"/>
      <c r="J121" s="11" t="str">
        <f>IF(AJ121="","",MAX($J$34:J120)+1)</f>
        <v/>
      </c>
      <c r="K121" s="36"/>
      <c r="L121" s="38"/>
      <c r="M121" s="11"/>
      <c r="N121" s="11"/>
      <c r="O121" s="11"/>
      <c r="P121" s="11"/>
      <c r="Q121" s="11"/>
      <c r="R121" s="11"/>
      <c r="S121" s="11"/>
      <c r="T121" s="11"/>
      <c r="U121" s="11"/>
      <c r="V121" s="47"/>
      <c r="W121" s="26">
        <f>IF(COUNTIF($L$121:$L121,L121)&gt;1,1,0)</f>
        <v>0</v>
      </c>
      <c r="X121" s="26" t="str">
        <f>IF(U121="","",IF(VALUE($K$2)&gt;VALUE(LEFT(U121,4)),1,0))</f>
        <v/>
      </c>
      <c r="Y121" s="37"/>
      <c r="AE121" s="33"/>
      <c r="AJ121" s="58" t="str">
        <f>IF(K121&amp;L121&amp;M121&amp;N121&amp;O121&amp;P121&amp;Q121&amp;R121&amp;S121="","",K121&amp;IF($L121&lt;&gt;"",": "&amp;$L121,"")&amp;IF($M121&lt;&gt;"",", "&amp;$M121,"")&amp;IF($N121&lt;&gt;"",", "&amp;$N121,"")&amp;IF($O121&lt;&gt;"",", "&amp;$O121,"")&amp;IF($P121&lt;&gt;"",", "&amp;$P121,"")&amp;IF($Q121&lt;&gt;"",", "&amp;$Q121,"")&amp;IF($R121&amp;$S121&lt;&gt;"",", "&amp;$R121,"")&amp;IF($S121&lt;&gt;"","("&amp;S121&amp;")","")&amp;IF($T121&lt;&gt;"",", "&amp;$T121,"")&amp;IF($U121&lt;&gt;"",", "&amp;$U121,""))</f>
        <v/>
      </c>
    </row>
    <row r="122" spans="1:36">
      <c r="A122" s="23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V122" s="35"/>
      <c r="AE122" s="33"/>
    </row>
    <row r="123" spans="1:36" ht="12.75">
      <c r="B123" s="6" t="str">
        <f>"（"&amp;Z123&amp;"） 国内学会（地方レベル）"</f>
        <v>（3） 国内学会（地方レベル）</v>
      </c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V123" s="35"/>
      <c r="Z123" s="32">
        <f>MAX(Z103:Z122)+1</f>
        <v>3</v>
      </c>
      <c r="AE123" s="33"/>
    </row>
    <row r="124" spans="1:36" ht="12.75">
      <c r="A124" s="23"/>
      <c r="B124" s="6" t="str">
        <f>"　　"&amp;AA124&amp;"．招待・特別講演等"</f>
        <v>　　a．招待・特別講演等</v>
      </c>
      <c r="J124" s="11" t="s">
        <v>27</v>
      </c>
      <c r="K124" s="36" t="s">
        <v>56</v>
      </c>
      <c r="L124" s="11" t="s">
        <v>29</v>
      </c>
      <c r="M124" s="11" t="s">
        <v>57</v>
      </c>
      <c r="N124" s="11" t="s">
        <v>58</v>
      </c>
      <c r="O124" s="11" t="s">
        <v>59</v>
      </c>
      <c r="P124" s="11" t="s">
        <v>60</v>
      </c>
      <c r="Q124" s="11" t="s">
        <v>61</v>
      </c>
      <c r="R124" s="11" t="s">
        <v>31</v>
      </c>
      <c r="S124" s="11" t="s">
        <v>32</v>
      </c>
      <c r="T124" s="11" t="s">
        <v>62</v>
      </c>
      <c r="U124" s="11" t="s">
        <v>63</v>
      </c>
      <c r="V124" s="47"/>
      <c r="W124" s="26" t="s">
        <v>37</v>
      </c>
      <c r="X124" s="26" t="s">
        <v>38</v>
      </c>
      <c r="Y124" s="37"/>
      <c r="AA124" s="32" t="s">
        <v>39</v>
      </c>
      <c r="AE124" s="33"/>
      <c r="AJ124" s="11" t="s">
        <v>40</v>
      </c>
    </row>
    <row r="125" spans="1:36" ht="18.75" hidden="1">
      <c r="A125" s="23"/>
      <c r="B125" s="56" t="str">
        <f>IF(X125=1,"("&amp;IF(AJ125="","",MID($K$2,3,2)&amp;$L$2&amp;TEXT(J125,"000"))&amp;")",IF(AJ125="","",MID($K$2,3,2)&amp;$L$2&amp;TEXT(J125,"000")))</f>
        <v/>
      </c>
      <c r="C125" s="68" t="str">
        <f>IF(OR(LEFT($AJ125,2)=", ",LEFT($AJ125,2)=": "),RIGHT($AJ125,LEN($AJ125)-2),$AJ125)</f>
        <v/>
      </c>
      <c r="D125" s="68"/>
      <c r="E125" s="68"/>
      <c r="F125" s="68"/>
      <c r="G125" s="68"/>
      <c r="H125" s="68"/>
      <c r="I125" s="60"/>
      <c r="J125" s="11" t="str">
        <f>IF(AJ125="","",MAX($J$34:J124)+1)</f>
        <v/>
      </c>
      <c r="K125" s="36"/>
      <c r="L125" s="38"/>
      <c r="M125" s="11"/>
      <c r="N125" s="11"/>
      <c r="O125" s="11"/>
      <c r="P125" s="11"/>
      <c r="Q125" s="11"/>
      <c r="R125" s="11"/>
      <c r="S125" s="11"/>
      <c r="T125" s="11"/>
      <c r="U125" s="11"/>
      <c r="V125" s="47"/>
      <c r="W125" s="26">
        <f>IF(COUNTIF($L$125:$L125,L125)&gt;1,1,0)</f>
        <v>0</v>
      </c>
      <c r="X125" s="26" t="str">
        <f>IF(U125="","",IF(VALUE($K$2)&gt;VALUE(LEFT(U125,4)),1,0))</f>
        <v/>
      </c>
      <c r="Y125" s="37"/>
      <c r="AE125" s="33"/>
      <c r="AJ125" s="58" t="str">
        <f>IF(K125&amp;L125&amp;M125&amp;N125&amp;O125&amp;P125&amp;Q125&amp;R125&amp;S125="","",K125&amp;IF($L125&lt;&gt;"",": "&amp;$L125,"")&amp;IF($M125&lt;&gt;"",", "&amp;$M125,"")&amp;IF($N125&lt;&gt;"",", "&amp;$N125,"")&amp;IF($O125&lt;&gt;"",", "&amp;$O125,"")&amp;IF($P125&lt;&gt;"",", "&amp;$P125,"")&amp;IF($Q125&lt;&gt;"",", "&amp;$Q125,"")&amp;IF($R125&amp;$S125&lt;&gt;"",", "&amp;$R125,"")&amp;IF($S125&lt;&gt;"","("&amp;S125&amp;")","")&amp;IF($T125&lt;&gt;"",", "&amp;$T125,"")&amp;IF($U125&lt;&gt;"",", "&amp;$U125,""))</f>
        <v/>
      </c>
    </row>
    <row r="126" spans="1:36">
      <c r="A126" s="23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V126" s="35"/>
      <c r="AE126" s="33"/>
    </row>
    <row r="127" spans="1:36" ht="12.75">
      <c r="A127" s="23"/>
      <c r="B127" s="6" t="str">
        <f>"　　"&amp;AA127&amp;"．シンポジスト・パネリスト等"</f>
        <v>　　b．シンポジスト・パネリスト等</v>
      </c>
      <c r="J127" s="11" t="s">
        <v>27</v>
      </c>
      <c r="K127" s="36" t="s">
        <v>56</v>
      </c>
      <c r="L127" s="11" t="s">
        <v>29</v>
      </c>
      <c r="M127" s="11" t="s">
        <v>57</v>
      </c>
      <c r="N127" s="11" t="s">
        <v>58</v>
      </c>
      <c r="O127" s="11" t="s">
        <v>59</v>
      </c>
      <c r="P127" s="11" t="s">
        <v>60</v>
      </c>
      <c r="Q127" s="11" t="s">
        <v>61</v>
      </c>
      <c r="R127" s="11" t="s">
        <v>31</v>
      </c>
      <c r="S127" s="11" t="s">
        <v>32</v>
      </c>
      <c r="T127" s="11" t="s">
        <v>62</v>
      </c>
      <c r="U127" s="11" t="s">
        <v>63</v>
      </c>
      <c r="V127" s="47"/>
      <c r="W127" s="26" t="s">
        <v>37</v>
      </c>
      <c r="X127" s="26" t="s">
        <v>38</v>
      </c>
      <c r="Y127" s="37"/>
      <c r="AA127" s="32" t="str">
        <f>CHAR(CODE(AA124)+1)</f>
        <v>b</v>
      </c>
      <c r="AE127" s="33"/>
      <c r="AJ127" s="11" t="s">
        <v>40</v>
      </c>
    </row>
    <row r="128" spans="1:36" ht="18.75" hidden="1">
      <c r="A128" s="23"/>
      <c r="B128" s="56" t="str">
        <f>IF(X128=1,"("&amp;IF(AJ128="","",MID($K$2,3,2)&amp;$L$2&amp;TEXT(J128,"000"))&amp;")",IF(AJ128="","",MID($K$2,3,2)&amp;$L$2&amp;TEXT(J128,"000")))</f>
        <v/>
      </c>
      <c r="C128" s="68" t="str">
        <f>IF(OR(LEFT($AJ128,2)=", ",LEFT($AJ128,2)=": "),RIGHT($AJ128,LEN($AJ128)-2),$AJ128)</f>
        <v/>
      </c>
      <c r="D128" s="68"/>
      <c r="E128" s="68"/>
      <c r="F128" s="68"/>
      <c r="G128" s="68"/>
      <c r="H128" s="68"/>
      <c r="I128" s="60"/>
      <c r="J128" s="11" t="str">
        <f>IF(AJ128="","",MAX($J$34:J127)+1)</f>
        <v/>
      </c>
      <c r="K128" s="36"/>
      <c r="L128" s="38"/>
      <c r="M128" s="11"/>
      <c r="N128" s="11"/>
      <c r="O128" s="11"/>
      <c r="P128" s="11"/>
      <c r="Q128" s="11"/>
      <c r="R128" s="11"/>
      <c r="S128" s="11"/>
      <c r="T128" s="11"/>
      <c r="U128" s="11"/>
      <c r="V128" s="47"/>
      <c r="W128" s="26">
        <f>IF(COUNTIF($L$128:$L128,L128)&gt;1,1,0)</f>
        <v>0</v>
      </c>
      <c r="X128" s="26" t="str">
        <f>IF(U128="","",IF(VALUE($K$2)&gt;VALUE(LEFT(U128,4)),1,0))</f>
        <v/>
      </c>
      <c r="Y128" s="37"/>
      <c r="AE128" s="33"/>
      <c r="AJ128" s="58" t="str">
        <f>IF(K128&amp;L128&amp;M128&amp;N128&amp;O128&amp;P128&amp;Q128&amp;R128&amp;S128="","",K128&amp;IF($L128&lt;&gt;"",": "&amp;$L128,"")&amp;IF($M128&lt;&gt;"",", "&amp;$M128,"")&amp;IF($N128&lt;&gt;"",", "&amp;$N128,"")&amp;IF($O128&lt;&gt;"",", "&amp;$O128,"")&amp;IF($P128&lt;&gt;"",", "&amp;$P128,"")&amp;IF($Q128&lt;&gt;"",", "&amp;$Q128,"")&amp;IF($R128&amp;$S128&lt;&gt;"",", "&amp;$R128,"")&amp;IF($S128&lt;&gt;"","("&amp;S128&amp;")","")&amp;IF($T128&lt;&gt;"",", "&amp;$T128,"")&amp;IF($U128&lt;&gt;"",", "&amp;$U128,""))</f>
        <v/>
      </c>
    </row>
    <row r="129" spans="1:36">
      <c r="A129" s="23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V129" s="35"/>
      <c r="AE129" s="33"/>
    </row>
    <row r="130" spans="1:36" ht="12.75">
      <c r="A130" s="23"/>
      <c r="B130" s="6" t="str">
        <f>"　　"&amp;AA130&amp;"． 一般講演（口演）"</f>
        <v>　　c． 一般講演（口演）</v>
      </c>
      <c r="J130" s="11" t="s">
        <v>27</v>
      </c>
      <c r="K130" s="36" t="s">
        <v>56</v>
      </c>
      <c r="L130" s="11" t="s">
        <v>29</v>
      </c>
      <c r="M130" s="11" t="s">
        <v>57</v>
      </c>
      <c r="N130" s="11" t="s">
        <v>58</v>
      </c>
      <c r="O130" s="11" t="s">
        <v>59</v>
      </c>
      <c r="P130" s="11" t="s">
        <v>60</v>
      </c>
      <c r="Q130" s="11" t="s">
        <v>61</v>
      </c>
      <c r="R130" s="11" t="s">
        <v>31</v>
      </c>
      <c r="S130" s="11" t="s">
        <v>32</v>
      </c>
      <c r="T130" s="11" t="s">
        <v>62</v>
      </c>
      <c r="U130" s="11" t="s">
        <v>63</v>
      </c>
      <c r="V130" s="47"/>
      <c r="W130" s="26" t="s">
        <v>37</v>
      </c>
      <c r="X130" s="26" t="s">
        <v>38</v>
      </c>
      <c r="Y130" s="37"/>
      <c r="AA130" s="32" t="str">
        <f>CHAR(CODE(AA127)+1)</f>
        <v>c</v>
      </c>
      <c r="AE130" s="33"/>
      <c r="AJ130" s="11" t="s">
        <v>40</v>
      </c>
    </row>
    <row r="131" spans="1:36" ht="18.75" hidden="1">
      <c r="A131" s="23"/>
      <c r="B131" s="56" t="str">
        <f>IF(X131=1,"("&amp;IF(AJ131="","",MID($K$2,3,2)&amp;$L$2&amp;TEXT(J131,"000"))&amp;")",IF(AJ131="","",MID($K$2,3,2)&amp;$L$2&amp;TEXT(J131,"000")))</f>
        <v/>
      </c>
      <c r="C131" s="68" t="str">
        <f>IF(OR(LEFT($AJ131,2)=", ",LEFT($AJ131,2)=": "),RIGHT($AJ131,LEN($AJ131)-2),$AJ131)</f>
        <v/>
      </c>
      <c r="D131" s="68"/>
      <c r="E131" s="68"/>
      <c r="F131" s="68"/>
      <c r="G131" s="68"/>
      <c r="H131" s="68"/>
      <c r="I131" s="60"/>
      <c r="J131" s="11" t="str">
        <f>IF(AJ131="","",MAX($J$34:J130)+1)</f>
        <v/>
      </c>
      <c r="K131" s="36"/>
      <c r="L131" s="38"/>
      <c r="M131" s="11"/>
      <c r="N131" s="11"/>
      <c r="O131" s="11"/>
      <c r="P131" s="11"/>
      <c r="Q131" s="11"/>
      <c r="R131" s="11"/>
      <c r="S131" s="11"/>
      <c r="T131" s="11"/>
      <c r="U131" s="11"/>
      <c r="V131" s="47"/>
      <c r="W131" s="26">
        <f>IF(COUNTIF($L$131:$L131,L131)&gt;1,1,0)</f>
        <v>0</v>
      </c>
      <c r="X131" s="26" t="str">
        <f>IF(U131="","",IF(VALUE($K$2)&gt;VALUE(LEFT(U131,4)),1,0))</f>
        <v/>
      </c>
      <c r="Y131" s="37"/>
      <c r="AE131" s="33"/>
      <c r="AJ131" s="58" t="str">
        <f>IF(K131&amp;L131&amp;M131&amp;N131&amp;O131&amp;P131&amp;Q131&amp;R131&amp;S131="","",K131&amp;IF($L131&lt;&gt;"",": "&amp;$L131,"")&amp;IF($M131&lt;&gt;"",", "&amp;$M131,"")&amp;IF($N131&lt;&gt;"",", "&amp;$N131,"")&amp;IF($O131&lt;&gt;"",", "&amp;$O131,"")&amp;IF($P131&lt;&gt;"",", "&amp;$P131,"")&amp;IF($Q131&lt;&gt;"",", "&amp;$Q131,"")&amp;IF($R131&amp;$S131&lt;&gt;"",", "&amp;$R131,"")&amp;IF($S131&lt;&gt;"","("&amp;S131&amp;")","")&amp;IF($T131&lt;&gt;"",", "&amp;$T131,"")&amp;IF($U131&lt;&gt;"",", "&amp;$U131,""))</f>
        <v/>
      </c>
    </row>
    <row r="132" spans="1:36">
      <c r="A132" s="23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V132" s="35"/>
      <c r="AE132" s="33"/>
    </row>
    <row r="133" spans="1:36" ht="12.75">
      <c r="A133" s="23"/>
      <c r="B133" s="6" t="str">
        <f>"　　"&amp;AA133&amp;"． 一般講演（ポスター）"</f>
        <v>　　d． 一般講演（ポスター）</v>
      </c>
      <c r="J133" s="11" t="s">
        <v>27</v>
      </c>
      <c r="K133" s="36" t="s">
        <v>56</v>
      </c>
      <c r="L133" s="11" t="s">
        <v>29</v>
      </c>
      <c r="M133" s="11" t="s">
        <v>57</v>
      </c>
      <c r="N133" s="11" t="s">
        <v>58</v>
      </c>
      <c r="O133" s="11" t="s">
        <v>59</v>
      </c>
      <c r="P133" s="11" t="s">
        <v>60</v>
      </c>
      <c r="Q133" s="11" t="s">
        <v>61</v>
      </c>
      <c r="R133" s="11" t="s">
        <v>31</v>
      </c>
      <c r="S133" s="11" t="s">
        <v>32</v>
      </c>
      <c r="T133" s="11" t="s">
        <v>62</v>
      </c>
      <c r="U133" s="11" t="s">
        <v>63</v>
      </c>
      <c r="V133" s="47"/>
      <c r="W133" s="26" t="s">
        <v>37</v>
      </c>
      <c r="X133" s="26" t="s">
        <v>38</v>
      </c>
      <c r="Y133" s="37"/>
      <c r="AA133" s="32" t="str">
        <f>CHAR(CODE(AA130)+1)</f>
        <v>d</v>
      </c>
      <c r="AE133" s="33"/>
      <c r="AJ133" s="11" t="s">
        <v>40</v>
      </c>
    </row>
    <row r="134" spans="1:36" ht="18.75" hidden="1">
      <c r="A134" s="23"/>
      <c r="B134" s="56" t="str">
        <f>IF(X134=1,"("&amp;IF(AJ134="","",MID($K$2,3,2)&amp;$L$2&amp;TEXT(J134,"000"))&amp;")",IF(AJ134="","",MID($K$2,3,2)&amp;$L$2&amp;TEXT(J134,"000")))</f>
        <v/>
      </c>
      <c r="C134" s="68" t="str">
        <f>IF(OR(LEFT($AJ134,2)=", ",LEFT($AJ134,2)=": "),RIGHT($AJ134,LEN($AJ134)-2),$AJ134)</f>
        <v/>
      </c>
      <c r="D134" s="68"/>
      <c r="E134" s="68"/>
      <c r="F134" s="68"/>
      <c r="G134" s="68"/>
      <c r="H134" s="68"/>
      <c r="I134" s="60"/>
      <c r="J134" s="11" t="str">
        <f>IF(AJ134="","",MAX($J$34:J133)+1)</f>
        <v/>
      </c>
      <c r="K134" s="36"/>
      <c r="L134" s="38"/>
      <c r="M134" s="11"/>
      <c r="N134" s="11"/>
      <c r="O134" s="11"/>
      <c r="P134" s="11"/>
      <c r="Q134" s="11"/>
      <c r="R134" s="11"/>
      <c r="S134" s="11"/>
      <c r="T134" s="11"/>
      <c r="U134" s="11"/>
      <c r="V134" s="47"/>
      <c r="W134" s="26">
        <f>IF(COUNTIF($L$134:$L134,L134)&gt;1,1,0)</f>
        <v>0</v>
      </c>
      <c r="X134" s="26" t="str">
        <f>IF(U134="","",IF(VALUE($K$2)&gt;VALUE(LEFT(U134,4)),1,0))</f>
        <v/>
      </c>
      <c r="Y134" s="37"/>
      <c r="Z134" s="33"/>
      <c r="AA134" s="33"/>
      <c r="AE134" s="33"/>
      <c r="AJ134" s="58" t="str">
        <f>IF(K134&amp;L134&amp;M134&amp;N134&amp;O134&amp;P134&amp;Q134&amp;R134&amp;S134="","",K134&amp;IF($L134&lt;&gt;"",": "&amp;$L134,"")&amp;IF($M134&lt;&gt;"",", "&amp;$M134,"")&amp;IF($N134&lt;&gt;"",", "&amp;$N134,"")&amp;IF($O134&lt;&gt;"",", "&amp;$O134,"")&amp;IF($P134&lt;&gt;"",", "&amp;$P134,"")&amp;IF($Q134&lt;&gt;"",", "&amp;$Q134,"")&amp;IF($R134&amp;$S134&lt;&gt;"",", "&amp;$R134,"")&amp;IF($S134&lt;&gt;"","("&amp;S134&amp;")","")&amp;IF($T134&lt;&gt;"",", "&amp;$T134,"")&amp;IF($U134&lt;&gt;"",", "&amp;$U134,""))</f>
        <v/>
      </c>
    </row>
    <row r="135" spans="1:36">
      <c r="A135" s="23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V135" s="35"/>
      <c r="AE135" s="33"/>
    </row>
    <row r="136" spans="1:36" ht="12.75">
      <c r="A136" s="23"/>
      <c r="B136" s="6" t="str">
        <f>"　　"&amp;AA136&amp;"． 一般講演"</f>
        <v>　　e． 一般講演</v>
      </c>
      <c r="J136" s="11" t="s">
        <v>27</v>
      </c>
      <c r="K136" s="36" t="s">
        <v>56</v>
      </c>
      <c r="L136" s="11" t="s">
        <v>29</v>
      </c>
      <c r="M136" s="11" t="s">
        <v>57</v>
      </c>
      <c r="N136" s="11" t="s">
        <v>58</v>
      </c>
      <c r="O136" s="11" t="s">
        <v>59</v>
      </c>
      <c r="P136" s="11" t="s">
        <v>60</v>
      </c>
      <c r="Q136" s="11" t="s">
        <v>61</v>
      </c>
      <c r="R136" s="11" t="s">
        <v>31</v>
      </c>
      <c r="S136" s="11" t="s">
        <v>32</v>
      </c>
      <c r="T136" s="11" t="s">
        <v>62</v>
      </c>
      <c r="U136" s="11" t="s">
        <v>63</v>
      </c>
      <c r="V136" s="47"/>
      <c r="W136" s="26" t="s">
        <v>37</v>
      </c>
      <c r="X136" s="26" t="s">
        <v>38</v>
      </c>
      <c r="Y136" s="37"/>
      <c r="AA136" s="32" t="str">
        <f>CHAR(CODE(AA133)+1)</f>
        <v>e</v>
      </c>
      <c r="AE136" s="33"/>
      <c r="AJ136" s="11" t="s">
        <v>40</v>
      </c>
    </row>
    <row r="137" spans="1:36" ht="18.75" hidden="1">
      <c r="A137" s="23"/>
      <c r="B137" s="56" t="str">
        <f>IF(X137=1,"("&amp;IF(AJ137="","",MID($K$2,3,2)&amp;$L$2&amp;TEXT(J137,"000"))&amp;")",IF(AJ137="","",MID($K$2,3,2)&amp;$L$2&amp;TEXT(J137,"000")))</f>
        <v/>
      </c>
      <c r="C137" s="68" t="str">
        <f>IF(OR(LEFT($AJ137,2)=", ",LEFT($AJ137,2)=": "),RIGHT($AJ137,LEN($AJ137)-2),$AJ137)</f>
        <v/>
      </c>
      <c r="D137" s="68"/>
      <c r="E137" s="68"/>
      <c r="F137" s="68"/>
      <c r="G137" s="68"/>
      <c r="H137" s="68"/>
      <c r="I137" s="60"/>
      <c r="J137" s="11" t="str">
        <f>IF(AJ137="","",MAX($J$34:J136)+1)</f>
        <v/>
      </c>
      <c r="K137" s="36"/>
      <c r="L137" s="38"/>
      <c r="M137" s="11"/>
      <c r="N137" s="11"/>
      <c r="O137" s="11"/>
      <c r="P137" s="11"/>
      <c r="Q137" s="11"/>
      <c r="R137" s="11"/>
      <c r="S137" s="11"/>
      <c r="T137" s="11"/>
      <c r="U137" s="11"/>
      <c r="V137" s="47"/>
      <c r="W137" s="26">
        <f>IF(COUNTIF($L$137:$L137,L137)&gt;1,1,0)</f>
        <v>0</v>
      </c>
      <c r="X137" s="26" t="str">
        <f>IF(U137="","",IF(VALUE($K$2)&gt;VALUE(LEFT(U137,4)),1,0))</f>
        <v/>
      </c>
      <c r="Y137" s="37"/>
      <c r="AE137" s="33"/>
      <c r="AJ137" s="58" t="str">
        <f>IF(K137&amp;L137&amp;M137&amp;N137&amp;O137&amp;P137&amp;Q137&amp;R137&amp;S137="","",K137&amp;IF($L137&lt;&gt;"",": "&amp;$L137,"")&amp;IF($M137&lt;&gt;"",", "&amp;$M137,"")&amp;IF($N137&lt;&gt;"",", "&amp;$N137,"")&amp;IF($O137&lt;&gt;"",", "&amp;$O137,"")&amp;IF($P137&lt;&gt;"",", "&amp;$P137,"")&amp;IF($Q137&lt;&gt;"",", "&amp;$Q137,"")&amp;IF($R137&amp;$S137&lt;&gt;"",", "&amp;$R137,"")&amp;IF($S137&lt;&gt;"","("&amp;S137&amp;")","")&amp;IF($T137&lt;&gt;"",", "&amp;$T137,"")&amp;IF($U137&lt;&gt;"",", "&amp;$U137,""))</f>
        <v/>
      </c>
    </row>
    <row r="138" spans="1:36">
      <c r="A138" s="23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V138" s="35"/>
      <c r="AE138" s="33"/>
    </row>
    <row r="139" spans="1:36" ht="12.75">
      <c r="A139" s="23"/>
      <c r="B139" s="6" t="str">
        <f>"　　"&amp;AA139&amp;"． その他"</f>
        <v>　　f． その他</v>
      </c>
      <c r="J139" s="11" t="s">
        <v>27</v>
      </c>
      <c r="K139" s="36" t="s">
        <v>56</v>
      </c>
      <c r="L139" s="11" t="s">
        <v>29</v>
      </c>
      <c r="M139" s="11" t="s">
        <v>57</v>
      </c>
      <c r="N139" s="11" t="s">
        <v>58</v>
      </c>
      <c r="O139" s="11" t="s">
        <v>59</v>
      </c>
      <c r="P139" s="11" t="s">
        <v>60</v>
      </c>
      <c r="Q139" s="11" t="s">
        <v>61</v>
      </c>
      <c r="R139" s="11" t="s">
        <v>31</v>
      </c>
      <c r="S139" s="11" t="s">
        <v>32</v>
      </c>
      <c r="T139" s="11" t="s">
        <v>62</v>
      </c>
      <c r="U139" s="11" t="s">
        <v>63</v>
      </c>
      <c r="V139" s="47"/>
      <c r="W139" s="26" t="s">
        <v>37</v>
      </c>
      <c r="X139" s="26" t="s">
        <v>38</v>
      </c>
      <c r="Y139" s="37"/>
      <c r="AA139" s="32" t="str">
        <f>CHAR(CODE(AA136)+1)</f>
        <v>f</v>
      </c>
      <c r="AE139" s="33"/>
      <c r="AJ139" s="11" t="s">
        <v>40</v>
      </c>
    </row>
    <row r="140" spans="1:36" ht="18.75" hidden="1">
      <c r="A140" s="23"/>
      <c r="B140" s="56" t="str">
        <f>IF(X140=1,"("&amp;IF(AJ140="","",MID($K$2,3,2)&amp;$L$2&amp;TEXT(J140,"000"))&amp;")",IF(AJ140="","",MID($K$2,3,2)&amp;$L$2&amp;TEXT(J140,"000")))</f>
        <v/>
      </c>
      <c r="C140" s="68" t="str">
        <f>IF(OR(LEFT($AJ140,2)=", ",LEFT($AJ140,2)=": "),RIGHT($AJ140,LEN($AJ140)-2),$AJ140)</f>
        <v/>
      </c>
      <c r="D140" s="68"/>
      <c r="E140" s="68"/>
      <c r="F140" s="68"/>
      <c r="G140" s="68"/>
      <c r="H140" s="68"/>
      <c r="I140" s="60"/>
      <c r="J140" s="11" t="str">
        <f>IF(AJ140="","",MAX($J$34:J139)+1)</f>
        <v/>
      </c>
      <c r="K140" s="36"/>
      <c r="L140" s="38"/>
      <c r="M140" s="11"/>
      <c r="N140" s="11"/>
      <c r="O140" s="11"/>
      <c r="P140" s="11"/>
      <c r="Q140" s="11"/>
      <c r="R140" s="11"/>
      <c r="S140" s="11"/>
      <c r="T140" s="11"/>
      <c r="U140" s="11"/>
      <c r="V140" s="47"/>
      <c r="W140" s="26">
        <f>IF(COUNTIF($L$140:$L140,L140)&gt;1,1,0)</f>
        <v>0</v>
      </c>
      <c r="X140" s="26" t="str">
        <f>IF(U140="","",IF(VALUE($K$2)&gt;VALUE(LEFT(U140,4)),1,0))</f>
        <v/>
      </c>
      <c r="Y140" s="37"/>
      <c r="AE140" s="33"/>
      <c r="AJ140" s="58" t="str">
        <f>IF(K140&amp;L140&amp;M140&amp;N140&amp;O140&amp;P140&amp;Q140&amp;R140&amp;S140="","",K140&amp;IF($L140&lt;&gt;"",": "&amp;$L140,"")&amp;IF($M140&lt;&gt;"",", "&amp;$M140,"")&amp;IF($N140&lt;&gt;"",", "&amp;$N140,"")&amp;IF($O140&lt;&gt;"",", "&amp;$O140,"")&amp;IF($P140&lt;&gt;"",", "&amp;$P140,"")&amp;IF($Q140&lt;&gt;"",", "&amp;$Q140,"")&amp;IF($R140&amp;$S140&lt;&gt;"",", "&amp;$R140,"")&amp;IF($S140&lt;&gt;"","("&amp;S140&amp;")","")&amp;IF($T140&lt;&gt;"",", "&amp;$T140,"")&amp;IF($U140&lt;&gt;"",", "&amp;$U140,""))</f>
        <v/>
      </c>
    </row>
    <row r="141" spans="1:36">
      <c r="A141" s="23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V141" s="35"/>
      <c r="AE141" s="33"/>
    </row>
    <row r="142" spans="1:36" ht="12.75">
      <c r="B142" s="6" t="str">
        <f>"（"&amp;Z142&amp;"）その他の研究会・集会"</f>
        <v>（4）その他の研究会・集会</v>
      </c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V142" s="35"/>
      <c r="Z142" s="32">
        <f>MAX(Z84:Z141)+1</f>
        <v>4</v>
      </c>
      <c r="AE142" s="33"/>
    </row>
    <row r="143" spans="1:36" ht="12.75">
      <c r="A143" s="23"/>
      <c r="B143" s="6" t="str">
        <f>"　　"&amp;AA143&amp;"．招待・特別講演等"</f>
        <v>　　a．招待・特別講演等</v>
      </c>
      <c r="J143" s="11" t="s">
        <v>27</v>
      </c>
      <c r="K143" s="36" t="s">
        <v>56</v>
      </c>
      <c r="L143" s="11" t="s">
        <v>29</v>
      </c>
      <c r="M143" s="11" t="s">
        <v>57</v>
      </c>
      <c r="N143" s="11" t="s">
        <v>58</v>
      </c>
      <c r="O143" s="11" t="s">
        <v>59</v>
      </c>
      <c r="P143" s="11" t="s">
        <v>60</v>
      </c>
      <c r="Q143" s="11" t="s">
        <v>61</v>
      </c>
      <c r="R143" s="11" t="s">
        <v>31</v>
      </c>
      <c r="S143" s="11" t="s">
        <v>32</v>
      </c>
      <c r="T143" s="11" t="s">
        <v>62</v>
      </c>
      <c r="U143" s="11" t="s">
        <v>63</v>
      </c>
      <c r="V143" s="47"/>
      <c r="W143" s="26" t="s">
        <v>37</v>
      </c>
      <c r="X143" s="26" t="s">
        <v>38</v>
      </c>
      <c r="Y143" s="37"/>
      <c r="AA143" s="32" t="s">
        <v>39</v>
      </c>
      <c r="AE143" s="33"/>
      <c r="AJ143" s="11" t="s">
        <v>40</v>
      </c>
    </row>
    <row r="144" spans="1:36" ht="18.75" hidden="1">
      <c r="A144" s="23"/>
      <c r="B144" s="56" t="str">
        <f>IF(X144=1,"("&amp;IF(AJ144="","",MID($K$2,3,2)&amp;$L$2&amp;TEXT(J144,"000"))&amp;")",IF(AJ144="","",MID($K$2,3,2)&amp;$L$2&amp;TEXT(J144,"000")))</f>
        <v/>
      </c>
      <c r="C144" s="68" t="str">
        <f>IF(OR(LEFT($AJ144,2)=", ",LEFT($AJ144,2)=": "),RIGHT($AJ144,LEN($AJ144)-2),$AJ144)</f>
        <v/>
      </c>
      <c r="D144" s="68"/>
      <c r="E144" s="68"/>
      <c r="F144" s="68"/>
      <c r="G144" s="68"/>
      <c r="H144" s="68"/>
      <c r="I144" s="60"/>
      <c r="J144" s="11" t="str">
        <f>IF(AJ144="","",MAX($J$34:J143)+1)</f>
        <v/>
      </c>
      <c r="K144" s="36"/>
      <c r="L144" s="38"/>
      <c r="M144" s="11"/>
      <c r="N144" s="11"/>
      <c r="O144" s="11"/>
      <c r="P144" s="11"/>
      <c r="Q144" s="11"/>
      <c r="R144" s="11"/>
      <c r="S144" s="11"/>
      <c r="T144" s="11"/>
      <c r="U144" s="11"/>
      <c r="V144" s="47"/>
      <c r="W144" s="26">
        <f>IF(COUNTIF($L$144:$L144,L144)&gt;1,1,0)</f>
        <v>0</v>
      </c>
      <c r="X144" s="26" t="str">
        <f>IF(U144="","",IF(VALUE($K$2)&gt;VALUE(LEFT(U144,4)),1,0))</f>
        <v/>
      </c>
      <c r="Y144" s="37"/>
      <c r="AE144" s="33"/>
      <c r="AJ144" s="58" t="str">
        <f>IF(K144&amp;L144&amp;M144&amp;N144&amp;O144&amp;P144&amp;Q144&amp;R144&amp;S144="","",K144&amp;IF($L144&lt;&gt;"",": "&amp;$L144,"")&amp;IF($M144&lt;&gt;"",", "&amp;$M144,"")&amp;IF($N144&lt;&gt;"",", "&amp;$N144,"")&amp;IF($O144&lt;&gt;"",", "&amp;$O144,"")&amp;IF($P144&lt;&gt;"",", "&amp;$P144,"")&amp;IF($Q144&lt;&gt;"",", "&amp;$Q144,"")&amp;IF($R144&amp;$S144&lt;&gt;"",", "&amp;$R144,"")&amp;IF($S144&lt;&gt;"","("&amp;S144&amp;")","")&amp;IF($T144&lt;&gt;"",", "&amp;$T144,"")&amp;IF($U144&lt;&gt;"",", "&amp;$U144,""))</f>
        <v/>
      </c>
    </row>
    <row r="145" spans="1:36">
      <c r="A145" s="23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V145" s="35"/>
      <c r="Z145" s="33"/>
      <c r="AA145" s="33"/>
      <c r="AE145" s="33"/>
    </row>
    <row r="146" spans="1:36" ht="12.75">
      <c r="A146" s="23"/>
      <c r="B146" s="6" t="str">
        <f>"　　"&amp;AA146&amp;"．シンポジスト・パネリスト等"</f>
        <v>　　b．シンポジスト・パネリスト等</v>
      </c>
      <c r="J146" s="11" t="s">
        <v>27</v>
      </c>
      <c r="K146" s="36" t="s">
        <v>56</v>
      </c>
      <c r="L146" s="11" t="s">
        <v>29</v>
      </c>
      <c r="M146" s="11" t="s">
        <v>57</v>
      </c>
      <c r="N146" s="11" t="s">
        <v>58</v>
      </c>
      <c r="O146" s="11" t="s">
        <v>59</v>
      </c>
      <c r="P146" s="11" t="s">
        <v>60</v>
      </c>
      <c r="Q146" s="11" t="s">
        <v>61</v>
      </c>
      <c r="R146" s="11" t="s">
        <v>31</v>
      </c>
      <c r="S146" s="11" t="s">
        <v>32</v>
      </c>
      <c r="T146" s="11" t="s">
        <v>62</v>
      </c>
      <c r="U146" s="11" t="s">
        <v>63</v>
      </c>
      <c r="V146" s="47"/>
      <c r="W146" s="26" t="s">
        <v>37</v>
      </c>
      <c r="X146" s="26" t="s">
        <v>38</v>
      </c>
      <c r="Y146" s="37"/>
      <c r="AA146" s="32" t="str">
        <f>CHAR(CODE(AA143)+1)</f>
        <v>b</v>
      </c>
      <c r="AE146" s="33"/>
      <c r="AJ146" s="11" t="s">
        <v>40</v>
      </c>
    </row>
    <row r="147" spans="1:36" ht="18.75" hidden="1">
      <c r="A147" s="23"/>
      <c r="B147" s="56" t="str">
        <f>IF(X147=1,"("&amp;IF(AJ147="","",MID($K$2,3,2)&amp;$L$2&amp;TEXT(J147,"000"))&amp;")",IF(AJ147="","",MID($K$2,3,2)&amp;$L$2&amp;TEXT(J147,"000")))</f>
        <v/>
      </c>
      <c r="C147" s="68" t="str">
        <f>IF(OR(LEFT($AJ147,2)=", ",LEFT($AJ147,2)=": "),RIGHT($AJ147,LEN($AJ147)-2),$AJ147)</f>
        <v/>
      </c>
      <c r="D147" s="68"/>
      <c r="E147" s="68"/>
      <c r="F147" s="68"/>
      <c r="G147" s="68"/>
      <c r="H147" s="68"/>
      <c r="I147" s="60"/>
      <c r="J147" s="11" t="str">
        <f>IF(AJ147="","",MAX($J$34:J146)+1)</f>
        <v/>
      </c>
      <c r="K147" s="36"/>
      <c r="L147" s="38"/>
      <c r="M147" s="11"/>
      <c r="N147" s="11"/>
      <c r="O147" s="11"/>
      <c r="P147" s="11"/>
      <c r="Q147" s="11"/>
      <c r="R147" s="11"/>
      <c r="S147" s="11"/>
      <c r="T147" s="11"/>
      <c r="U147" s="11"/>
      <c r="V147" s="47"/>
      <c r="W147" s="26">
        <f>IF(COUNTIF($L$147:$L147,L147)&gt;1,1,0)</f>
        <v>0</v>
      </c>
      <c r="X147" s="26" t="str">
        <f>IF(U147="","",IF(VALUE($K$2)&gt;VALUE(LEFT(U147,4)),1,0))</f>
        <v/>
      </c>
      <c r="Y147" s="37"/>
      <c r="AE147" s="33"/>
      <c r="AJ147" s="58" t="str">
        <f>IF(K147&amp;L147&amp;M147&amp;N147&amp;O147&amp;P147&amp;Q147&amp;R147&amp;S147="","",K147&amp;IF($L147&lt;&gt;"",": "&amp;$L147,"")&amp;IF($M147&lt;&gt;"",", "&amp;$M147,"")&amp;IF($N147&lt;&gt;"",", "&amp;$N147,"")&amp;IF($O147&lt;&gt;"",", "&amp;$O147,"")&amp;IF($P147&lt;&gt;"",", "&amp;$P147,"")&amp;IF($Q147&lt;&gt;"",", "&amp;$Q147,"")&amp;IF($R147&amp;$S147&lt;&gt;"",", "&amp;$R147,"")&amp;IF($S147&lt;&gt;"","("&amp;S147&amp;")","")&amp;IF($T147&lt;&gt;"",", "&amp;$T147,"")&amp;IF($U147&lt;&gt;"",", "&amp;$U147,""))</f>
        <v/>
      </c>
    </row>
    <row r="148" spans="1:36">
      <c r="A148" s="23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V148" s="35"/>
      <c r="AE148" s="33"/>
    </row>
    <row r="149" spans="1:36" ht="12.75">
      <c r="A149" s="23"/>
      <c r="B149" s="6" t="str">
        <f>"　　"&amp;AA149&amp;"． 一般講演（口演）"</f>
        <v>　　c． 一般講演（口演）</v>
      </c>
      <c r="J149" s="11" t="s">
        <v>27</v>
      </c>
      <c r="K149" s="36" t="s">
        <v>56</v>
      </c>
      <c r="L149" s="11" t="s">
        <v>29</v>
      </c>
      <c r="M149" s="11" t="s">
        <v>57</v>
      </c>
      <c r="N149" s="11" t="s">
        <v>58</v>
      </c>
      <c r="O149" s="11" t="s">
        <v>59</v>
      </c>
      <c r="P149" s="11" t="s">
        <v>60</v>
      </c>
      <c r="Q149" s="11" t="s">
        <v>61</v>
      </c>
      <c r="R149" s="11" t="s">
        <v>31</v>
      </c>
      <c r="S149" s="11" t="s">
        <v>32</v>
      </c>
      <c r="T149" s="11" t="s">
        <v>62</v>
      </c>
      <c r="U149" s="11" t="s">
        <v>63</v>
      </c>
      <c r="V149" s="47"/>
      <c r="W149" s="26" t="s">
        <v>37</v>
      </c>
      <c r="X149" s="26" t="s">
        <v>38</v>
      </c>
      <c r="Y149" s="37"/>
      <c r="AA149" s="32" t="str">
        <f>CHAR(CODE(AA146)+1)</f>
        <v>c</v>
      </c>
      <c r="AE149" s="33"/>
      <c r="AJ149" s="11" t="s">
        <v>40</v>
      </c>
    </row>
    <row r="150" spans="1:36" ht="18.75" hidden="1">
      <c r="A150" s="23"/>
      <c r="B150" s="56" t="str">
        <f>IF(X150=1,"("&amp;IF(AJ150="","",MID($K$2,3,2)&amp;$L$2&amp;TEXT(J150,"000"))&amp;")",IF(AJ150="","",MID($K$2,3,2)&amp;$L$2&amp;TEXT(J150,"000")))</f>
        <v/>
      </c>
      <c r="C150" s="68" t="str">
        <f>IF(OR(LEFT($AJ150,2)=", ",LEFT($AJ150,2)=": "),RIGHT($AJ150,LEN($AJ150)-2),$AJ150)</f>
        <v/>
      </c>
      <c r="D150" s="68"/>
      <c r="E150" s="68"/>
      <c r="F150" s="68"/>
      <c r="G150" s="68"/>
      <c r="H150" s="68"/>
      <c r="I150" s="60"/>
      <c r="J150" s="11" t="str">
        <f>IF(AJ150="","",MAX($J$34:J149)+1)</f>
        <v/>
      </c>
      <c r="K150" s="36"/>
      <c r="L150" s="38"/>
      <c r="M150" s="11"/>
      <c r="N150" s="11"/>
      <c r="O150" s="11"/>
      <c r="P150" s="11"/>
      <c r="Q150" s="11"/>
      <c r="R150" s="11"/>
      <c r="S150" s="11"/>
      <c r="T150" s="11"/>
      <c r="U150" s="11"/>
      <c r="V150" s="47"/>
      <c r="W150" s="26">
        <f>IF(COUNTIF($L$150:$L150,L150)&gt;1,1,0)</f>
        <v>0</v>
      </c>
      <c r="X150" s="26" t="str">
        <f>IF(U150="","",IF(VALUE($K$2)&gt;VALUE(LEFT(U150,4)),1,0))</f>
        <v/>
      </c>
      <c r="Y150" s="37"/>
      <c r="AE150" s="33"/>
      <c r="AJ150" s="58" t="str">
        <f>IF(K150&amp;L150&amp;M150&amp;N150&amp;O150&amp;P150&amp;Q150&amp;R150&amp;S150="","",K150&amp;IF($L150&lt;&gt;"",": "&amp;$L150,"")&amp;IF($M150&lt;&gt;"",", "&amp;$M150,"")&amp;IF($N150&lt;&gt;"",", "&amp;$N150,"")&amp;IF($O150&lt;&gt;"",", "&amp;$O150,"")&amp;IF($P150&lt;&gt;"",", "&amp;$P150,"")&amp;IF($Q150&lt;&gt;"",", "&amp;$Q150,"")&amp;IF($R150&amp;$S150&lt;&gt;"",", "&amp;$R150,"")&amp;IF($S150&lt;&gt;"","("&amp;S150&amp;")","")&amp;IF($T150&lt;&gt;"",", "&amp;$T150,"")&amp;IF($U150&lt;&gt;"",", "&amp;$U150,""))</f>
        <v/>
      </c>
    </row>
    <row r="151" spans="1:36">
      <c r="A151" s="23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V151" s="35"/>
      <c r="AE151" s="33"/>
    </row>
    <row r="152" spans="1:36" ht="12.75">
      <c r="A152" s="23"/>
      <c r="B152" s="6" t="str">
        <f>"　　"&amp;AA152&amp;"． 一般講演（ポスター）"</f>
        <v>　　d． 一般講演（ポスター）</v>
      </c>
      <c r="J152" s="11" t="s">
        <v>27</v>
      </c>
      <c r="K152" s="36" t="s">
        <v>56</v>
      </c>
      <c r="L152" s="11" t="s">
        <v>29</v>
      </c>
      <c r="M152" s="11" t="s">
        <v>57</v>
      </c>
      <c r="N152" s="11" t="s">
        <v>58</v>
      </c>
      <c r="O152" s="11" t="s">
        <v>59</v>
      </c>
      <c r="P152" s="11" t="s">
        <v>60</v>
      </c>
      <c r="Q152" s="11" t="s">
        <v>61</v>
      </c>
      <c r="R152" s="11" t="s">
        <v>31</v>
      </c>
      <c r="S152" s="11" t="s">
        <v>32</v>
      </c>
      <c r="T152" s="11" t="s">
        <v>62</v>
      </c>
      <c r="U152" s="11" t="s">
        <v>63</v>
      </c>
      <c r="V152" s="47"/>
      <c r="W152" s="26" t="s">
        <v>37</v>
      </c>
      <c r="X152" s="26" t="s">
        <v>38</v>
      </c>
      <c r="Y152" s="37"/>
      <c r="AA152" s="32" t="str">
        <f>CHAR(CODE(AA149)+1)</f>
        <v>d</v>
      </c>
      <c r="AE152" s="33"/>
      <c r="AJ152" s="11" t="s">
        <v>40</v>
      </c>
    </row>
    <row r="153" spans="1:36" ht="18.75" hidden="1">
      <c r="A153" s="23"/>
      <c r="B153" s="56" t="str">
        <f>IF(X153=1,"("&amp;IF(AJ153="","",MID($K$2,3,2)&amp;$L$2&amp;TEXT(J153,"000"))&amp;")",IF(AJ153="","",MID($K$2,3,2)&amp;$L$2&amp;TEXT(J153,"000")))</f>
        <v/>
      </c>
      <c r="C153" s="68" t="str">
        <f>IF(OR(LEFT($AJ153,2)=", ",LEFT($AJ153,2)=": "),RIGHT($AJ153,LEN($AJ153)-2),$AJ153)</f>
        <v/>
      </c>
      <c r="D153" s="68"/>
      <c r="E153" s="68"/>
      <c r="F153" s="68"/>
      <c r="G153" s="68"/>
      <c r="H153" s="68"/>
      <c r="I153" s="60"/>
      <c r="J153" s="11" t="str">
        <f>IF(AJ153="","",MAX($J$34:J152)+1)</f>
        <v/>
      </c>
      <c r="K153" s="36"/>
      <c r="L153" s="38"/>
      <c r="M153" s="11"/>
      <c r="N153" s="11"/>
      <c r="O153" s="11"/>
      <c r="P153" s="11"/>
      <c r="Q153" s="11"/>
      <c r="R153" s="11"/>
      <c r="S153" s="11"/>
      <c r="T153" s="11"/>
      <c r="U153" s="11"/>
      <c r="V153" s="47"/>
      <c r="W153" s="26">
        <f>IF(COUNTIF($L$153:$L153,L153)&gt;1,1,0)</f>
        <v>0</v>
      </c>
      <c r="X153" s="26" t="str">
        <f>IF(U153="","",IF(VALUE($K$2)&gt;VALUE(LEFT(U153,4)),1,0))</f>
        <v/>
      </c>
      <c r="Y153" s="37"/>
      <c r="AE153" s="33"/>
      <c r="AJ153" s="58" t="str">
        <f>IF(K153&amp;L153&amp;M153&amp;N153&amp;O153&amp;P153&amp;Q153&amp;R153&amp;S153="","",K153&amp;IF($L153&lt;&gt;"",": "&amp;$L153,"")&amp;IF($M153&lt;&gt;"",", "&amp;$M153,"")&amp;IF($N153&lt;&gt;"",", "&amp;$N153,"")&amp;IF($O153&lt;&gt;"",", "&amp;$O153,"")&amp;IF($P153&lt;&gt;"",", "&amp;$P153,"")&amp;IF($Q153&lt;&gt;"",", "&amp;$Q153,"")&amp;IF($R153&amp;$S153&lt;&gt;"",", "&amp;$R153,"")&amp;IF($S153&lt;&gt;"","("&amp;S153&amp;")","")&amp;IF($T153&lt;&gt;"",", "&amp;$T153,"")&amp;IF($U153&lt;&gt;"",", "&amp;$U153,""))</f>
        <v/>
      </c>
    </row>
    <row r="154" spans="1:36">
      <c r="A154" s="23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V154" s="35"/>
      <c r="AE154" s="33"/>
    </row>
    <row r="155" spans="1:36" ht="12.75">
      <c r="A155" s="23"/>
      <c r="B155" s="6" t="str">
        <f>"　　"&amp;AA155&amp;"． 一般講演"</f>
        <v>　　e． 一般講演</v>
      </c>
      <c r="J155" s="11" t="s">
        <v>27</v>
      </c>
      <c r="K155" s="36" t="s">
        <v>56</v>
      </c>
      <c r="L155" s="11" t="s">
        <v>29</v>
      </c>
      <c r="M155" s="11" t="s">
        <v>57</v>
      </c>
      <c r="N155" s="11" t="s">
        <v>58</v>
      </c>
      <c r="O155" s="11" t="s">
        <v>59</v>
      </c>
      <c r="P155" s="11" t="s">
        <v>60</v>
      </c>
      <c r="Q155" s="11" t="s">
        <v>61</v>
      </c>
      <c r="R155" s="11" t="s">
        <v>31</v>
      </c>
      <c r="S155" s="11" t="s">
        <v>32</v>
      </c>
      <c r="T155" s="11" t="s">
        <v>62</v>
      </c>
      <c r="U155" s="11" t="s">
        <v>63</v>
      </c>
      <c r="V155" s="47"/>
      <c r="W155" s="26" t="s">
        <v>37</v>
      </c>
      <c r="X155" s="26" t="s">
        <v>38</v>
      </c>
      <c r="Y155" s="37"/>
      <c r="AA155" s="32" t="str">
        <f>CHAR(CODE(AA152)+1)</f>
        <v>e</v>
      </c>
      <c r="AE155" s="33"/>
      <c r="AJ155" s="11" t="s">
        <v>40</v>
      </c>
    </row>
    <row r="156" spans="1:36" ht="18.75" hidden="1">
      <c r="A156" s="23"/>
      <c r="B156" s="56" t="str">
        <f>IF(X156=1,"("&amp;IF(AJ156="","",MID($K$2,3,2)&amp;$L$2&amp;TEXT(J156,"000"))&amp;")",IF(AJ156="","",MID($K$2,3,2)&amp;$L$2&amp;TEXT(J156,"000")))</f>
        <v/>
      </c>
      <c r="C156" s="68" t="str">
        <f>IF(OR(LEFT($AJ156,2)=", ",LEFT($AJ156,2)=": "),RIGHT($AJ156,LEN($AJ156)-2),$AJ156)</f>
        <v/>
      </c>
      <c r="D156" s="68"/>
      <c r="E156" s="68"/>
      <c r="F156" s="68"/>
      <c r="G156" s="68"/>
      <c r="H156" s="68"/>
      <c r="I156" s="60"/>
      <c r="J156" s="11" t="str">
        <f>IF(AJ156="","",MAX($J$34:J155)+1)</f>
        <v/>
      </c>
      <c r="K156" s="36"/>
      <c r="L156" s="38"/>
      <c r="M156" s="11"/>
      <c r="N156" s="11"/>
      <c r="O156" s="11"/>
      <c r="P156" s="11"/>
      <c r="Q156" s="11"/>
      <c r="R156" s="11"/>
      <c r="S156" s="11"/>
      <c r="T156" s="11"/>
      <c r="U156" s="11"/>
      <c r="V156" s="47"/>
      <c r="W156" s="26">
        <f>IF(COUNTIF($L$156:$L156,L156)&gt;1,1,0)</f>
        <v>0</v>
      </c>
      <c r="X156" s="26" t="str">
        <f>IF(U156="","",IF(VALUE($K$2)&gt;VALUE(LEFT(U156,4)),1,0))</f>
        <v/>
      </c>
      <c r="Y156" s="37"/>
      <c r="AE156" s="33"/>
      <c r="AJ156" s="58" t="str">
        <f>IF(K156&amp;L156&amp;M156&amp;N156&amp;O156&amp;P156&amp;Q156&amp;R156&amp;S156="","",K156&amp;IF($L156&lt;&gt;"",": "&amp;$L156,"")&amp;IF($M156&lt;&gt;"",", "&amp;$M156,"")&amp;IF($N156&lt;&gt;"",", "&amp;$N156,"")&amp;IF($O156&lt;&gt;"",", "&amp;$O156,"")&amp;IF($P156&lt;&gt;"",", "&amp;$P156,"")&amp;IF($Q156&lt;&gt;"",", "&amp;$Q156,"")&amp;IF($R156&amp;$S156&lt;&gt;"",", "&amp;$R156,"")&amp;IF($S156&lt;&gt;"","("&amp;S156&amp;")","")&amp;IF($T156&lt;&gt;"",", "&amp;$T156,"")&amp;IF($U156&lt;&gt;"",", "&amp;$U156,""))</f>
        <v/>
      </c>
    </row>
    <row r="157" spans="1:36">
      <c r="A157" s="23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V157" s="35"/>
      <c r="Z157" s="33"/>
      <c r="AA157" s="33"/>
      <c r="AE157" s="33"/>
    </row>
    <row r="158" spans="1:36" ht="12.75">
      <c r="A158" s="23"/>
      <c r="B158" s="6" t="str">
        <f>"　　"&amp;AA158&amp;"． その他"</f>
        <v>　　f． その他</v>
      </c>
      <c r="J158" s="11" t="s">
        <v>27</v>
      </c>
      <c r="K158" s="36" t="s">
        <v>56</v>
      </c>
      <c r="L158" s="11" t="s">
        <v>29</v>
      </c>
      <c r="M158" s="11" t="s">
        <v>57</v>
      </c>
      <c r="N158" s="11" t="s">
        <v>58</v>
      </c>
      <c r="O158" s="11" t="s">
        <v>59</v>
      </c>
      <c r="P158" s="11" t="s">
        <v>60</v>
      </c>
      <c r="Q158" s="11" t="s">
        <v>61</v>
      </c>
      <c r="R158" s="11" t="s">
        <v>31</v>
      </c>
      <c r="S158" s="11" t="s">
        <v>32</v>
      </c>
      <c r="T158" s="11" t="s">
        <v>62</v>
      </c>
      <c r="U158" s="11" t="s">
        <v>63</v>
      </c>
      <c r="V158" s="47"/>
      <c r="W158" s="26" t="s">
        <v>37</v>
      </c>
      <c r="X158" s="26" t="s">
        <v>38</v>
      </c>
      <c r="Y158" s="37"/>
      <c r="AA158" s="32" t="str">
        <f>CHAR(CODE(AA155)+1)</f>
        <v>f</v>
      </c>
      <c r="AE158" s="33"/>
      <c r="AJ158" s="11" t="s">
        <v>40</v>
      </c>
    </row>
    <row r="159" spans="1:36" ht="18.75" hidden="1">
      <c r="A159" s="23"/>
      <c r="B159" s="56" t="str">
        <f>IF(X159=1,"("&amp;IF(AJ159="","",MID($K$2,3,2)&amp;$L$2&amp;TEXT(J159,"000"))&amp;")",IF(AJ159="","",MID($K$2,3,2)&amp;$L$2&amp;TEXT(J159,"000")))</f>
        <v/>
      </c>
      <c r="C159" s="68" t="str">
        <f>IF(OR(LEFT($AJ159,2)=", ",LEFT($AJ159,2)=": "),RIGHT($AJ159,LEN($AJ159)-2),$AJ159)</f>
        <v/>
      </c>
      <c r="D159" s="68"/>
      <c r="E159" s="68"/>
      <c r="F159" s="68"/>
      <c r="G159" s="68"/>
      <c r="H159" s="68"/>
      <c r="I159" s="60"/>
      <c r="J159" s="11" t="str">
        <f>IF(AJ159="","",MAX($J$34:J158)+1)</f>
        <v/>
      </c>
      <c r="K159" s="36"/>
      <c r="L159" s="38"/>
      <c r="M159" s="11"/>
      <c r="N159" s="11"/>
      <c r="O159" s="11"/>
      <c r="P159" s="11"/>
      <c r="Q159" s="11"/>
      <c r="R159" s="11"/>
      <c r="S159" s="11"/>
      <c r="T159" s="11"/>
      <c r="U159" s="11"/>
      <c r="V159" s="47"/>
      <c r="W159" s="26">
        <f>IF(COUNTIF($L$159:$L159,L159)&gt;1,1,0)</f>
        <v>0</v>
      </c>
      <c r="X159" s="26" t="str">
        <f>IF(U159="","",IF(VALUE($K$2)&gt;VALUE(LEFT(U159,4)),1,0))</f>
        <v/>
      </c>
      <c r="Y159" s="37"/>
      <c r="AE159" s="33"/>
      <c r="AJ159" s="58" t="str">
        <f>IF(K159&amp;L159&amp;M159&amp;N159&amp;O159&amp;P159&amp;Q159&amp;R159&amp;S159="","",K159&amp;IF($L159&lt;&gt;"",": "&amp;$L159,"")&amp;IF($M159&lt;&gt;"",", "&amp;$M159,"")&amp;IF($N159&lt;&gt;"",", "&amp;$N159,"")&amp;IF($O159&lt;&gt;"",", "&amp;$O159,"")&amp;IF($P159&lt;&gt;"",", "&amp;$P159,"")&amp;IF($Q159&lt;&gt;"",", "&amp;$Q159,"")&amp;IF($R159&amp;$S159&lt;&gt;"",", "&amp;$R159,"")&amp;IF($S159&lt;&gt;"","("&amp;S159&amp;")","")&amp;IF($T159&lt;&gt;"",", "&amp;$T159,"")&amp;IF($U159&lt;&gt;"",", "&amp;$U159,""))</f>
        <v/>
      </c>
    </row>
    <row r="160" spans="1:36">
      <c r="A160" s="23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AA160" s="33"/>
      <c r="AE160" s="33"/>
    </row>
    <row r="161" spans="1:36" ht="12.75">
      <c r="B161" s="6" t="s">
        <v>65</v>
      </c>
      <c r="J161" s="35" t="str">
        <f>IF(K161="","",MAX($J$47:J160)+1)</f>
        <v/>
      </c>
      <c r="K161" s="35"/>
      <c r="L161" s="35"/>
      <c r="M161" s="35"/>
      <c r="N161" s="35"/>
      <c r="O161" s="35"/>
      <c r="P161" s="35"/>
      <c r="Q161" s="35"/>
      <c r="R161" s="35"/>
      <c r="Z161" s="32">
        <v>1</v>
      </c>
      <c r="AA161" s="33"/>
      <c r="AE161" s="33"/>
    </row>
    <row r="162" spans="1:36">
      <c r="A162" s="23"/>
      <c r="B162" s="14" t="s">
        <v>12</v>
      </c>
      <c r="C162" s="14" t="s">
        <v>66</v>
      </c>
      <c r="D162" s="14" t="s">
        <v>67</v>
      </c>
      <c r="J162" s="35"/>
      <c r="Z162" s="32">
        <f>MAX(Z161)</f>
        <v>1</v>
      </c>
      <c r="AA162" s="33"/>
      <c r="AE162" s="33"/>
    </row>
    <row r="163" spans="1:36" s="33" customFormat="1" hidden="1">
      <c r="A163" s="51"/>
      <c r="B163" s="66"/>
      <c r="C163" s="67"/>
      <c r="D163" s="67"/>
      <c r="E163" s="32"/>
      <c r="F163" s="32"/>
      <c r="G163" s="32"/>
      <c r="H163" s="52"/>
      <c r="I163" s="32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7"/>
      <c r="X163" s="37"/>
      <c r="Y163" s="37"/>
      <c r="Z163" s="32"/>
      <c r="AB163" s="32"/>
      <c r="AC163" s="32"/>
      <c r="AD163" s="32"/>
    </row>
    <row r="164" spans="1:36" ht="12.75">
      <c r="A164" s="23"/>
      <c r="B164" s="6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7"/>
      <c r="X164" s="37"/>
      <c r="Y164" s="37"/>
      <c r="Z164" s="33"/>
      <c r="AA164" s="33"/>
      <c r="AE164" s="33"/>
    </row>
    <row r="165" spans="1:36" ht="12.75">
      <c r="A165" s="23"/>
      <c r="B165" s="6" t="s">
        <v>68</v>
      </c>
      <c r="J165" s="11" t="s">
        <v>27</v>
      </c>
      <c r="K165" s="36" t="s">
        <v>69</v>
      </c>
      <c r="L165" s="11" t="s">
        <v>29</v>
      </c>
      <c r="M165" s="11" t="s">
        <v>70</v>
      </c>
      <c r="N165" s="11" t="s">
        <v>71</v>
      </c>
      <c r="O165" s="11" t="s">
        <v>72</v>
      </c>
      <c r="P165" s="48"/>
      <c r="Q165" s="35"/>
      <c r="R165" s="35"/>
      <c r="S165" s="35"/>
      <c r="T165" s="35"/>
      <c r="U165" s="35"/>
      <c r="V165" s="49"/>
      <c r="W165" s="26" t="s">
        <v>37</v>
      </c>
      <c r="X165" s="26" t="s">
        <v>38</v>
      </c>
      <c r="Y165" s="37"/>
      <c r="Z165" s="33"/>
      <c r="AA165" s="33"/>
      <c r="AE165" s="33"/>
      <c r="AJ165" s="11" t="s">
        <v>40</v>
      </c>
    </row>
    <row r="166" spans="1:36" ht="18.75" hidden="1">
      <c r="A166" s="23"/>
      <c r="B166" s="56" t="str">
        <f>IF(X166=1,"("&amp;IF(AJ166="","",MID($K$2,3,2)&amp;$L$2&amp;TEXT(J166,"000"))&amp;")",IF(AJ166="","",MID($K$2,3,2)&amp;$L$2&amp;TEXT(J166,"000")))</f>
        <v/>
      </c>
      <c r="C166" s="68" t="str">
        <f>IF(OR(LEFT($AJ166,2)=", ",LEFT($AJ166,2)=": "),RIGHT($AJ166,LEN($AJ166)-2),$AJ166)</f>
        <v/>
      </c>
      <c r="D166" s="68"/>
      <c r="E166" s="68"/>
      <c r="F166" s="68"/>
      <c r="G166" s="68"/>
      <c r="H166" s="68"/>
      <c r="J166" s="11" t="str">
        <f>IF(AJ166="","",MAX($J$34:J165)+1)</f>
        <v/>
      </c>
      <c r="K166" s="11"/>
      <c r="L166" s="11"/>
      <c r="M166" s="11"/>
      <c r="N166" s="11"/>
      <c r="O166" s="11"/>
      <c r="P166" s="48"/>
      <c r="Q166" s="35"/>
      <c r="R166" s="35"/>
      <c r="S166" s="35"/>
      <c r="T166" s="35"/>
      <c r="U166" s="35"/>
      <c r="V166" s="49"/>
      <c r="W166" s="26">
        <f>IF(COUNTIF($L$166:$L166,L166)&gt;1,1,0)</f>
        <v>0</v>
      </c>
      <c r="X166" s="26" t="str">
        <f>IF(O166="","",IF(VALUE($K$2)&gt;VALUE(LEFT(O166,4)),1,0))</f>
        <v/>
      </c>
      <c r="AJ166" s="58" t="str">
        <f>IF(K166&amp;L166&amp;M166&amp;N166&amp;O166="","",K166&amp;IF($L166&lt;&gt;"",": "&amp;$L166,"")&amp;IF($M166&lt;&gt;"",", "&amp;$M166,"")&amp;IF($N166&amp;$O166&lt;&gt;"",", "&amp;$N166,"")&amp;IF($O166&lt;&gt;"",IF(LEFT($O166,4)="9999","-現在","-"&amp;$O166),""))</f>
        <v/>
      </c>
    </row>
    <row r="167" spans="1:36" ht="12.75">
      <c r="A167" s="23"/>
      <c r="B167" s="6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7"/>
      <c r="X167" s="37"/>
      <c r="Y167" s="37"/>
      <c r="Z167" s="33"/>
      <c r="AA167" s="33"/>
      <c r="AE167" s="33"/>
    </row>
    <row r="168" spans="1:36" ht="14.25">
      <c r="B168" s="5" t="s">
        <v>73</v>
      </c>
      <c r="J168" s="35"/>
      <c r="Z168" s="33"/>
      <c r="AA168" s="33"/>
      <c r="AE168" s="33"/>
    </row>
    <row r="169" spans="1:36" ht="12.75">
      <c r="B169" s="6" t="s">
        <v>74</v>
      </c>
      <c r="Z169" s="33"/>
      <c r="AA169" s="33"/>
      <c r="AE169" s="33"/>
    </row>
    <row r="170" spans="1:36">
      <c r="A170" s="23"/>
      <c r="B170" s="14" t="s">
        <v>12</v>
      </c>
      <c r="C170" s="14" t="s">
        <v>75</v>
      </c>
      <c r="D170" s="14" t="s">
        <v>76</v>
      </c>
      <c r="E170" s="14" t="s">
        <v>77</v>
      </c>
      <c r="F170" s="14" t="s">
        <v>78</v>
      </c>
      <c r="G170" s="14" t="s">
        <v>79</v>
      </c>
      <c r="H170" s="14" t="s">
        <v>80</v>
      </c>
      <c r="K170" s="11" t="s">
        <v>81</v>
      </c>
      <c r="L170" s="11" t="s">
        <v>82</v>
      </c>
      <c r="Z170" s="33"/>
      <c r="AA170" s="33"/>
      <c r="AE170" s="33"/>
    </row>
    <row r="171" spans="1:36" s="33" customFormat="1" hidden="1">
      <c r="A171" s="51"/>
      <c r="B171" s="57"/>
      <c r="C171" s="57"/>
      <c r="D171" s="57"/>
      <c r="E171" s="57"/>
      <c r="F171" s="57"/>
      <c r="G171" s="57" t="str">
        <f>IF($K171&amp;$L171&lt;&gt;"",$K171,"")&amp;IF($L171&lt;&gt;"",IF(LEFT($L171,4)="9999","-現在","-"&amp;$L171),"")</f>
        <v/>
      </c>
      <c r="H171" s="62"/>
      <c r="I171" s="32"/>
      <c r="K171" s="11"/>
      <c r="L171" s="11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AB171" s="32"/>
      <c r="AC171" s="32"/>
      <c r="AD171" s="32"/>
    </row>
    <row r="172" spans="1:36">
      <c r="A172" s="23"/>
    </row>
    <row r="173" spans="1:36">
      <c r="A173" s="23"/>
      <c r="B173" s="14" t="s">
        <v>12</v>
      </c>
      <c r="C173" s="14" t="s">
        <v>83</v>
      </c>
      <c r="D173" s="14" t="s">
        <v>84</v>
      </c>
      <c r="E173" s="14" t="s">
        <v>77</v>
      </c>
      <c r="F173" s="14" t="s">
        <v>78</v>
      </c>
      <c r="G173" s="14" t="s">
        <v>79</v>
      </c>
      <c r="H173" s="14" t="s">
        <v>80</v>
      </c>
      <c r="K173" s="11" t="s">
        <v>81</v>
      </c>
      <c r="L173" s="11" t="s">
        <v>82</v>
      </c>
      <c r="Z173" s="33"/>
      <c r="AA173" s="33"/>
      <c r="AE173" s="33"/>
    </row>
    <row r="174" spans="1:36" s="33" customFormat="1" hidden="1">
      <c r="A174" s="51"/>
      <c r="B174" s="57"/>
      <c r="C174" s="57"/>
      <c r="D174" s="57"/>
      <c r="E174" s="57"/>
      <c r="F174" s="57"/>
      <c r="G174" s="57" t="str">
        <f>IF($K174&amp;$L174&lt;&gt;"",$K174,"")&amp;IF($L174&lt;&gt;"",IF(LEFT($L174,4)="9999","-現在","-"&amp;$L174),"")</f>
        <v/>
      </c>
      <c r="H174" s="62"/>
      <c r="I174" s="32"/>
      <c r="K174" s="11"/>
      <c r="L174" s="11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AB174" s="32"/>
      <c r="AC174" s="32"/>
      <c r="AD174" s="32"/>
    </row>
    <row r="175" spans="1:36">
      <c r="A175" s="23"/>
      <c r="B175" s="15"/>
      <c r="C175" s="15"/>
      <c r="D175" s="15"/>
      <c r="E175" s="15"/>
      <c r="F175" s="15"/>
      <c r="G175" s="15"/>
      <c r="H175" s="15"/>
      <c r="I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3"/>
      <c r="V175" s="33"/>
      <c r="W175" s="33"/>
      <c r="X175" s="33"/>
      <c r="Y175" s="33"/>
      <c r="Z175" s="33"/>
      <c r="AA175" s="33"/>
      <c r="AE175" s="33"/>
    </row>
    <row r="176" spans="1:36">
      <c r="A176" s="23"/>
      <c r="B176" s="14" t="s">
        <v>12</v>
      </c>
      <c r="C176" s="14" t="s">
        <v>85</v>
      </c>
      <c r="D176" s="14" t="s">
        <v>84</v>
      </c>
      <c r="E176" s="14" t="s">
        <v>86</v>
      </c>
      <c r="F176" s="14" t="s">
        <v>79</v>
      </c>
      <c r="G176" s="14" t="s">
        <v>87</v>
      </c>
      <c r="H176" s="21"/>
      <c r="K176" s="11" t="s">
        <v>81</v>
      </c>
      <c r="L176" s="11" t="s">
        <v>82</v>
      </c>
      <c r="Z176" s="33"/>
      <c r="AA176" s="33"/>
      <c r="AE176" s="33"/>
    </row>
    <row r="177" spans="1:31" s="33" customFormat="1" hidden="1">
      <c r="A177" s="51"/>
      <c r="B177" s="57"/>
      <c r="C177" s="57"/>
      <c r="D177" s="57"/>
      <c r="E177" s="57"/>
      <c r="F177" s="57" t="str">
        <f>IF($K177&amp;$L177&lt;&gt;"",$K177,"")&amp;IF($L177&lt;&gt;"",IF(LEFT($L177,4)="9999","-現在","-"&amp;$L177),"")</f>
        <v/>
      </c>
      <c r="G177" s="64"/>
      <c r="H177" s="53"/>
      <c r="I177" s="32"/>
      <c r="K177" s="11"/>
      <c r="L177" s="11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AB177" s="32"/>
      <c r="AC177" s="32"/>
      <c r="AD177" s="32"/>
    </row>
    <row r="178" spans="1:31">
      <c r="A178" s="23"/>
      <c r="B178" s="19"/>
      <c r="C178" s="19"/>
      <c r="D178" s="19"/>
      <c r="E178" s="19"/>
      <c r="F178" s="19"/>
      <c r="G178" s="19"/>
      <c r="H178" s="27"/>
      <c r="Z178" s="33"/>
      <c r="AA178" s="33"/>
      <c r="AE178" s="33"/>
    </row>
    <row r="179" spans="1:31">
      <c r="A179" s="23"/>
      <c r="B179" s="14" t="s">
        <v>12</v>
      </c>
      <c r="C179" s="14" t="s">
        <v>85</v>
      </c>
      <c r="D179" s="14" t="s">
        <v>84</v>
      </c>
      <c r="E179" s="14" t="s">
        <v>86</v>
      </c>
      <c r="F179" s="14" t="s">
        <v>79</v>
      </c>
      <c r="G179" s="14" t="s">
        <v>87</v>
      </c>
      <c r="H179" s="21"/>
      <c r="K179" s="11" t="s">
        <v>81</v>
      </c>
      <c r="L179" s="11" t="s">
        <v>82</v>
      </c>
      <c r="Z179" s="33"/>
      <c r="AA179" s="33"/>
      <c r="AE179" s="33"/>
    </row>
    <row r="180" spans="1:31" s="33" customFormat="1" hidden="1">
      <c r="A180" s="51"/>
      <c r="B180" s="57"/>
      <c r="C180" s="57"/>
      <c r="D180" s="57"/>
      <c r="E180" s="57"/>
      <c r="F180" s="57" t="str">
        <f>IF($K180&amp;$L180&lt;&gt;"",$K180,"")&amp;IF($L180&lt;&gt;"",IF(LEFT($L180,4)="9999","-現在","-"&amp;$L180),"")</f>
        <v/>
      </c>
      <c r="G180" s="64"/>
      <c r="H180" s="53"/>
      <c r="I180" s="32"/>
      <c r="K180" s="11"/>
      <c r="L180" s="11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AB180" s="32"/>
      <c r="AC180" s="32"/>
      <c r="AD180" s="32"/>
    </row>
    <row r="181" spans="1:31">
      <c r="A181" s="23"/>
      <c r="B181" s="19"/>
      <c r="C181" s="19"/>
      <c r="D181" s="19"/>
      <c r="E181" s="19"/>
      <c r="F181" s="19"/>
      <c r="G181" s="19"/>
      <c r="H181" s="27"/>
      <c r="Z181" s="33"/>
      <c r="AA181" s="33"/>
      <c r="AE181" s="33"/>
    </row>
    <row r="182" spans="1:31" ht="12.75">
      <c r="B182" s="6" t="s">
        <v>88</v>
      </c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E182" s="33"/>
    </row>
    <row r="183" spans="1:31">
      <c r="B183" s="14" t="s">
        <v>89</v>
      </c>
      <c r="C183" s="10">
        <f>COUNTA(奨学寄附金!B:B)-2</f>
        <v>0</v>
      </c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E183" s="33"/>
    </row>
    <row r="184" spans="1:31">
      <c r="B184" s="14" t="s">
        <v>90</v>
      </c>
      <c r="C184" s="63">
        <f>SUM(奨学寄附金!F:F)</f>
        <v>0</v>
      </c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E184" s="33"/>
    </row>
    <row r="186" spans="1:31" ht="14.25">
      <c r="B186" s="5" t="s">
        <v>91</v>
      </c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E186" s="33"/>
    </row>
    <row r="187" spans="1:31" ht="12.75">
      <c r="B187" s="6" t="s">
        <v>92</v>
      </c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E187" s="33"/>
    </row>
    <row r="188" spans="1:31">
      <c r="A188" s="23"/>
      <c r="B188" s="14" t="s">
        <v>12</v>
      </c>
      <c r="C188" s="14" t="s">
        <v>93</v>
      </c>
      <c r="D188" s="14" t="s">
        <v>94</v>
      </c>
      <c r="E188" s="14" t="s">
        <v>95</v>
      </c>
      <c r="F188" s="14" t="s">
        <v>59</v>
      </c>
      <c r="J188" s="33"/>
      <c r="K188" s="11" t="s">
        <v>81</v>
      </c>
      <c r="L188" s="11" t="s">
        <v>82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E188" s="33"/>
    </row>
    <row r="189" spans="1:31" hidden="1">
      <c r="A189" s="23"/>
      <c r="B189" s="57"/>
      <c r="C189" s="57"/>
      <c r="D189" s="57"/>
      <c r="E189" s="57" t="str">
        <f>IF($K189&amp;$L189&lt;&gt;"",$K189,"")&amp;IF($L189&lt;&gt;"",IF(LEFT($L189,4)="9999","-現在","-"&amp;$L189),"")</f>
        <v/>
      </c>
      <c r="F189" s="57"/>
      <c r="J189" s="33"/>
      <c r="K189" s="11"/>
      <c r="L189" s="11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E189" s="33"/>
    </row>
    <row r="190" spans="1:31" ht="14.25">
      <c r="A190" s="23"/>
      <c r="B190" s="5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E190" s="33"/>
    </row>
    <row r="191" spans="1:31" ht="12.75">
      <c r="B191" s="6" t="s">
        <v>96</v>
      </c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E191" s="33"/>
    </row>
    <row r="192" spans="1:31">
      <c r="A192" s="23"/>
      <c r="B192" s="14" t="s">
        <v>97</v>
      </c>
      <c r="C192" s="14" t="s">
        <v>98</v>
      </c>
      <c r="D192" s="14" t="s">
        <v>99</v>
      </c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E192" s="33"/>
    </row>
    <row r="193" spans="1:36" s="33" customFormat="1" hidden="1">
      <c r="A193" s="51"/>
      <c r="B193" s="57"/>
      <c r="C193" s="57"/>
      <c r="D193" s="57"/>
      <c r="E193" s="32"/>
      <c r="F193" s="32"/>
      <c r="G193" s="32"/>
      <c r="H193" s="52"/>
      <c r="I193" s="32"/>
      <c r="J193" s="32"/>
      <c r="K193" s="32"/>
      <c r="AB193" s="32"/>
      <c r="AC193" s="32"/>
      <c r="AD193" s="32"/>
    </row>
    <row r="194" spans="1:36">
      <c r="A194" s="2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E194" s="33"/>
    </row>
    <row r="195" spans="1:36" ht="12.75">
      <c r="B195" s="6" t="s">
        <v>100</v>
      </c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E195" s="33"/>
    </row>
    <row r="196" spans="1:36" ht="24">
      <c r="A196" s="23"/>
      <c r="B196" s="17" t="s">
        <v>101</v>
      </c>
      <c r="C196" s="18" t="s">
        <v>94</v>
      </c>
      <c r="D196" s="18" t="s">
        <v>99</v>
      </c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E196" s="33"/>
    </row>
    <row r="197" spans="1:36" s="33" customFormat="1" hidden="1">
      <c r="A197" s="51"/>
      <c r="B197" s="57"/>
      <c r="C197" s="57"/>
      <c r="D197" s="57"/>
      <c r="AB197" s="32"/>
      <c r="AC197" s="32"/>
      <c r="AD197" s="32"/>
    </row>
    <row r="198" spans="1:36">
      <c r="A198" s="2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E198" s="33"/>
    </row>
    <row r="199" spans="1:36" ht="12.75">
      <c r="B199" s="6" t="s">
        <v>102</v>
      </c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E199" s="33"/>
    </row>
    <row r="200" spans="1:36" ht="24">
      <c r="A200" s="23"/>
      <c r="B200" s="17" t="s">
        <v>103</v>
      </c>
      <c r="C200" s="17" t="s">
        <v>104</v>
      </c>
      <c r="D200" s="17" t="s">
        <v>105</v>
      </c>
      <c r="E200" s="17" t="s">
        <v>99</v>
      </c>
      <c r="F200" s="17" t="s">
        <v>106</v>
      </c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E200" s="33"/>
    </row>
    <row r="201" spans="1:36" s="33" customFormat="1" hidden="1">
      <c r="A201" s="51"/>
      <c r="B201" s="57"/>
      <c r="C201" s="57"/>
      <c r="D201" s="57"/>
      <c r="E201" s="57"/>
      <c r="F201" s="57"/>
      <c r="AB201" s="32"/>
      <c r="AC201" s="32"/>
      <c r="AD201" s="32"/>
    </row>
    <row r="202" spans="1:36">
      <c r="A202" s="23"/>
      <c r="I202" s="33"/>
      <c r="J202" s="33"/>
      <c r="K202" s="33"/>
      <c r="L202" s="33"/>
      <c r="M202" s="40"/>
      <c r="N202" s="40"/>
      <c r="O202" s="40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E202" s="33"/>
    </row>
    <row r="203" spans="1:36" ht="12.75">
      <c r="A203" s="23"/>
      <c r="B203" s="6" t="s">
        <v>107</v>
      </c>
      <c r="I203" s="33"/>
      <c r="J203" s="11" t="s">
        <v>27</v>
      </c>
      <c r="K203" s="36" t="s">
        <v>108</v>
      </c>
      <c r="L203" s="11" t="s">
        <v>109</v>
      </c>
      <c r="M203" s="11" t="s">
        <v>110</v>
      </c>
      <c r="N203" s="11" t="s">
        <v>111</v>
      </c>
      <c r="O203" s="11" t="s">
        <v>29</v>
      </c>
      <c r="P203" s="48"/>
      <c r="Q203" s="35"/>
      <c r="R203" s="35"/>
      <c r="S203" s="35"/>
      <c r="T203" s="35"/>
      <c r="W203" s="26" t="s">
        <v>37</v>
      </c>
      <c r="X203" s="26" t="s">
        <v>38</v>
      </c>
      <c r="Y203" s="33"/>
      <c r="Z203" s="33"/>
      <c r="AA203" s="33"/>
      <c r="AE203" s="33"/>
      <c r="AJ203" s="11" t="s">
        <v>40</v>
      </c>
    </row>
    <row r="204" spans="1:36" ht="18.75" hidden="1">
      <c r="A204" s="23"/>
      <c r="B204" s="56" t="str">
        <f>IF(X204=1,"("&amp;IF(AJ204="","",MID($K$2,3,2)&amp;$L$2&amp;TEXT(J204,"000"))&amp;")",IF(AJ204="","",MID($K$2,3,2)&amp;$L$2&amp;TEXT(J204,"000")))</f>
        <v/>
      </c>
      <c r="C204" s="68" t="str">
        <f>IF(OR(LEFT($AJ204,2)=", ",LEFT($AJ204,2)=": "),RIGHT($AJ204,LEN($AJ204)-2),$AJ204)</f>
        <v/>
      </c>
      <c r="D204" s="68"/>
      <c r="E204" s="68"/>
      <c r="F204" s="68"/>
      <c r="G204" s="68"/>
      <c r="H204" s="68"/>
      <c r="J204" s="11" t="str">
        <f>IF(AJ204="","",MAX($J$34:J203)+1)</f>
        <v/>
      </c>
      <c r="K204" s="11"/>
      <c r="L204" s="11"/>
      <c r="M204" s="11"/>
      <c r="N204" s="11"/>
      <c r="O204" s="11"/>
      <c r="P204" s="48"/>
      <c r="Q204" s="35"/>
      <c r="R204" s="35"/>
      <c r="S204" s="35"/>
      <c r="T204" s="35"/>
      <c r="W204" s="26">
        <f>IF(COUNTIF($L$204:$L204,L204)&gt;1,1,0)</f>
        <v>0</v>
      </c>
      <c r="X204" s="26" t="str">
        <f>IF(N204="","",IF(VALUE($K$2)&gt;VALUE(LEFT(N204,4)),1,0))</f>
        <v/>
      </c>
      <c r="AJ204" s="58" t="str">
        <f>IF(K204&amp;L204&amp;M204&amp;N204&amp;O204="","",K204&amp;IF(OR($L204&lt;&gt;"",$M204&lt;&gt;""),": "&amp;$L204,"")&amp;IF($M204&lt;&gt;"","（"&amp;M204&amp;"）","")&amp;IF($O204&lt;&gt;"",", "&amp;$O204,"")&amp;IF($N204&lt;&gt;"",", "&amp;$N204,""))</f>
        <v/>
      </c>
    </row>
    <row r="205" spans="1:36">
      <c r="A205" s="23"/>
      <c r="I205" s="33"/>
      <c r="J205" s="33"/>
      <c r="K205" s="33"/>
      <c r="L205" s="33"/>
      <c r="M205" s="40"/>
      <c r="N205" s="40"/>
      <c r="O205" s="35"/>
      <c r="P205" s="37"/>
      <c r="Q205" s="37"/>
      <c r="R205" s="37"/>
      <c r="S205" s="37"/>
      <c r="T205" s="37"/>
      <c r="W205" s="33"/>
      <c r="X205" s="33"/>
      <c r="Y205" s="33"/>
      <c r="Z205" s="33"/>
      <c r="AA205" s="33"/>
      <c r="AE205" s="33"/>
    </row>
    <row r="206" spans="1:36" ht="12.75">
      <c r="A206" s="23"/>
      <c r="B206" s="6"/>
      <c r="I206" s="33"/>
      <c r="J206" s="11" t="s">
        <v>27</v>
      </c>
      <c r="K206" s="36" t="s">
        <v>69</v>
      </c>
      <c r="L206" s="11" t="s">
        <v>112</v>
      </c>
      <c r="M206" s="11" t="s">
        <v>113</v>
      </c>
      <c r="N206" s="11" t="s">
        <v>114</v>
      </c>
      <c r="O206" s="48"/>
      <c r="P206" s="35"/>
      <c r="Q206" s="35"/>
      <c r="R206" s="35"/>
      <c r="S206" s="35"/>
      <c r="T206" s="35"/>
      <c r="W206" s="26" t="s">
        <v>37</v>
      </c>
      <c r="X206" s="26" t="s">
        <v>38</v>
      </c>
      <c r="Y206" s="33"/>
      <c r="Z206" s="33"/>
      <c r="AA206" s="33"/>
      <c r="AE206" s="33"/>
      <c r="AJ206" s="11" t="s">
        <v>40</v>
      </c>
    </row>
    <row r="207" spans="1:36" ht="18.75" hidden="1">
      <c r="A207" s="23"/>
      <c r="B207" s="56" t="str">
        <f>IF(X207=1,"("&amp;IF(AJ207="","",MID($K$2,3,2)&amp;$L$2&amp;TEXT(J207,"000"))&amp;")",IF(AJ207="","",MID($K$2,3,2)&amp;$L$2&amp;TEXT(J207,"000")))</f>
        <v/>
      </c>
      <c r="C207" s="68" t="str">
        <f>IF(OR(LEFT($AJ207,2)=", ",LEFT($AJ207,2)=": "),RIGHT($AJ207,LEN($AJ207)-2),$AJ207)</f>
        <v/>
      </c>
      <c r="D207" s="68"/>
      <c r="E207" s="68"/>
      <c r="F207" s="68"/>
      <c r="G207" s="68"/>
      <c r="H207" s="68"/>
      <c r="J207" s="11" t="str">
        <f>IF(AJ207="","",MAX($J$34:J206)+1)</f>
        <v/>
      </c>
      <c r="K207" s="11"/>
      <c r="L207" s="11"/>
      <c r="M207" s="11"/>
      <c r="N207" s="11"/>
      <c r="O207" s="48"/>
      <c r="P207" s="35"/>
      <c r="Q207" s="35"/>
      <c r="R207" s="35"/>
      <c r="S207" s="35"/>
      <c r="T207" s="35"/>
      <c r="W207" s="26">
        <f>IF(COUNTIF($L$207:$L207,L207)&gt;1,1,0)</f>
        <v>0</v>
      </c>
      <c r="X207" s="26" t="str">
        <f>IF(N207="","",IF(VALUE($K$2)&gt;VALUE(LEFT(N207,4)),1,0))</f>
        <v/>
      </c>
      <c r="AJ207" s="58" t="str">
        <f>IF(K207&amp;L207&amp;M207&amp;N207&amp;O207="","",K207&amp;IF(OR($L207&lt;&gt;"",$M207&lt;&gt;""),": "&amp;$L207,"")&amp;IF($M207&lt;&gt;"","（"&amp;M207&amp;"）","")&amp;IF($O207&lt;&gt;"",", "&amp;$O207,"")&amp;IF($N207&lt;&gt;"",", "&amp;$N207,""))</f>
        <v/>
      </c>
    </row>
    <row r="208" spans="1:36">
      <c r="A208" s="23"/>
      <c r="I208" s="33"/>
      <c r="J208" s="33"/>
      <c r="K208" s="33"/>
      <c r="L208" s="33"/>
      <c r="M208" s="40"/>
      <c r="N208" s="40"/>
      <c r="O208" s="40"/>
      <c r="P208" s="37"/>
      <c r="Q208" s="37"/>
      <c r="R208" s="37"/>
      <c r="S208" s="37"/>
      <c r="T208" s="37"/>
      <c r="W208" s="33"/>
      <c r="X208" s="33"/>
      <c r="Y208" s="33"/>
      <c r="Z208" s="33"/>
      <c r="AA208" s="33"/>
      <c r="AE208" s="33"/>
    </row>
    <row r="209" spans="1:36" ht="12.75">
      <c r="A209" s="23"/>
      <c r="B209" s="6"/>
      <c r="I209" s="33"/>
      <c r="J209" s="11" t="s">
        <v>27</v>
      </c>
      <c r="K209" s="36" t="s">
        <v>69</v>
      </c>
      <c r="L209" s="11" t="s">
        <v>115</v>
      </c>
      <c r="M209" s="11" t="s">
        <v>116</v>
      </c>
      <c r="N209" s="11" t="s">
        <v>117</v>
      </c>
      <c r="O209" s="11" t="s">
        <v>118</v>
      </c>
      <c r="P209" s="48"/>
      <c r="Q209" s="35"/>
      <c r="R209" s="35"/>
      <c r="S209" s="35"/>
      <c r="T209" s="35"/>
      <c r="W209" s="26" t="s">
        <v>37</v>
      </c>
      <c r="X209" s="26" t="s">
        <v>38</v>
      </c>
      <c r="Y209" s="33"/>
      <c r="Z209" s="33"/>
      <c r="AA209" s="33"/>
      <c r="AE209" s="33"/>
      <c r="AJ209" s="11" t="s">
        <v>40</v>
      </c>
    </row>
    <row r="210" spans="1:36" ht="18.75" hidden="1">
      <c r="A210" s="23"/>
      <c r="B210" s="56" t="str">
        <f>IF(X210=1,"("&amp;IF(AJ210="","",MID($K$2,3,2)&amp;$L$2&amp;TEXT(J210,"000"))&amp;")",IF(AJ210="","",MID($K$2,3,2)&amp;$L$2&amp;TEXT(J210,"000")))</f>
        <v/>
      </c>
      <c r="C210" s="68" t="str">
        <f>IF(OR(LEFT($AJ210,2)=", ",LEFT($AJ210,2)=": "),RIGHT($AJ210,LEN($AJ210)-2),$AJ210)</f>
        <v/>
      </c>
      <c r="D210" s="68"/>
      <c r="E210" s="68"/>
      <c r="F210" s="68"/>
      <c r="G210" s="68"/>
      <c r="H210" s="68"/>
      <c r="J210" s="11" t="str">
        <f>IF(AJ210="","",MAX($J$34:J209)+1)</f>
        <v/>
      </c>
      <c r="K210" s="11"/>
      <c r="L210" s="11"/>
      <c r="M210" s="11"/>
      <c r="N210" s="11"/>
      <c r="O210" s="11"/>
      <c r="P210" s="48"/>
      <c r="Q210" s="35"/>
      <c r="R210" s="35"/>
      <c r="S210" s="35"/>
      <c r="T210" s="35"/>
      <c r="W210" s="26">
        <f>IF(COUNTIF($L$210:$L210,L210)&gt;1,1,0)</f>
        <v>0</v>
      </c>
      <c r="X210" s="26" t="str">
        <f>IF(N210="","",IF(VALUE($K$2)&gt;VALUE(LEFT(N210,4)),1,0))</f>
        <v/>
      </c>
      <c r="AJ210" s="58" t="str">
        <f>IF(K210&amp;L210&amp;M210&amp;N210&amp;O210="","",K210&amp;IF(OR($L210&lt;&gt;"",$M210&lt;&gt;""),": "&amp;$L210,"")&amp;IF($M210&lt;&gt;"","（"&amp;M210&amp;"）","")&amp;IF($O210&lt;&gt;"",", "&amp;$O210,"")&amp;IF($N210&lt;&gt;"",", "&amp;$N210,""))</f>
        <v/>
      </c>
    </row>
    <row r="211" spans="1:36">
      <c r="A211" s="2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E211" s="33"/>
    </row>
    <row r="212" spans="1:36" ht="14.25">
      <c r="B212" s="5" t="s">
        <v>119</v>
      </c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E212" s="33"/>
    </row>
    <row r="213" spans="1:36" ht="12.75">
      <c r="B213" s="6" t="s">
        <v>120</v>
      </c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E213" s="33"/>
    </row>
    <row r="214" spans="1:36" ht="12.75">
      <c r="B214" s="6" t="s">
        <v>121</v>
      </c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E214" s="33"/>
    </row>
    <row r="215" spans="1:36">
      <c r="A215" s="23"/>
      <c r="B215" s="17" t="s">
        <v>12</v>
      </c>
      <c r="C215" s="17" t="s">
        <v>122</v>
      </c>
      <c r="D215" s="17" t="s">
        <v>123</v>
      </c>
      <c r="E215" s="17" t="s">
        <v>99</v>
      </c>
      <c r="F215" s="17" t="s">
        <v>124</v>
      </c>
      <c r="J215" s="11" t="s">
        <v>81</v>
      </c>
      <c r="K215" s="11" t="s">
        <v>82</v>
      </c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E215" s="33"/>
    </row>
    <row r="216" spans="1:36" s="33" customFormat="1" hidden="1">
      <c r="A216" s="51"/>
      <c r="B216" s="57"/>
      <c r="C216" s="57"/>
      <c r="D216" s="57"/>
      <c r="E216" s="57"/>
      <c r="F216" s="57" t="str">
        <f>IF($J216&amp;$K216&lt;&gt;"",$J216,"")&amp;IF($K216&lt;&gt;"",IF(LEFT($K216,4)="9999","-現在","-"&amp;$K216),"")</f>
        <v/>
      </c>
      <c r="G216" s="32"/>
      <c r="H216" s="52"/>
      <c r="I216" s="32"/>
      <c r="J216" s="11"/>
      <c r="K216" s="11"/>
      <c r="AB216" s="32"/>
      <c r="AC216" s="32"/>
      <c r="AD216" s="32"/>
    </row>
    <row r="217" spans="1:36">
      <c r="A217" s="2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E217" s="33"/>
    </row>
    <row r="218" spans="1:36" ht="12.75">
      <c r="B218" s="6" t="s">
        <v>125</v>
      </c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E218" s="33"/>
    </row>
    <row r="219" spans="1:36">
      <c r="A219" s="23"/>
      <c r="B219" s="17" t="s">
        <v>12</v>
      </c>
      <c r="C219" s="17" t="s">
        <v>126</v>
      </c>
      <c r="D219" s="17" t="s">
        <v>127</v>
      </c>
      <c r="E219" s="17" t="s">
        <v>99</v>
      </c>
      <c r="J219" s="11" t="s">
        <v>128</v>
      </c>
      <c r="K219" s="11" t="s">
        <v>129</v>
      </c>
      <c r="L219" s="11" t="s">
        <v>130</v>
      </c>
      <c r="M219" s="11" t="s">
        <v>131</v>
      </c>
      <c r="N219" s="11" t="s">
        <v>132</v>
      </c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E219" s="33"/>
    </row>
    <row r="220" spans="1:36" s="33" customFormat="1" hidden="1">
      <c r="A220" s="51"/>
      <c r="B220" s="57"/>
      <c r="C220" s="57">
        <f>J220</f>
        <v>0</v>
      </c>
      <c r="D220" s="57" t="str">
        <f>L220&amp;","&amp;M220&amp;","&amp;N220</f>
        <v>,,</v>
      </c>
      <c r="E220" s="57"/>
      <c r="F220" s="32"/>
      <c r="G220" s="32"/>
      <c r="H220" s="52"/>
      <c r="I220" s="32"/>
      <c r="J220" s="16"/>
      <c r="K220" s="11"/>
      <c r="L220" s="11"/>
      <c r="M220" s="11"/>
      <c r="N220" s="11"/>
      <c r="AB220" s="32"/>
      <c r="AC220" s="32"/>
      <c r="AD220" s="32"/>
    </row>
    <row r="221" spans="1:36">
      <c r="A221" s="23"/>
    </row>
    <row r="223" spans="1:36" ht="12.75">
      <c r="B223" s="6" t="s">
        <v>133</v>
      </c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E223" s="33"/>
    </row>
    <row r="224" spans="1:36" ht="12.75">
      <c r="B224" s="6" t="s">
        <v>134</v>
      </c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E224" s="33"/>
    </row>
    <row r="225" spans="1:36">
      <c r="A225" s="23"/>
      <c r="B225" s="17" t="s">
        <v>126</v>
      </c>
      <c r="C225" s="17" t="s">
        <v>99</v>
      </c>
      <c r="D225" s="17" t="s">
        <v>135</v>
      </c>
      <c r="E225" s="17" t="s">
        <v>136</v>
      </c>
      <c r="F225" s="17" t="s">
        <v>124</v>
      </c>
      <c r="G225" s="17" t="s">
        <v>137</v>
      </c>
      <c r="J225" s="11" t="s">
        <v>128</v>
      </c>
      <c r="K225" s="11" t="s">
        <v>129</v>
      </c>
      <c r="L225" s="11" t="s">
        <v>130</v>
      </c>
      <c r="M225" s="11" t="s">
        <v>131</v>
      </c>
      <c r="N225" s="11" t="s">
        <v>132</v>
      </c>
      <c r="O225" s="11" t="s">
        <v>71</v>
      </c>
      <c r="P225" s="11" t="s">
        <v>72</v>
      </c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E225" s="33"/>
    </row>
    <row r="226" spans="1:36" s="33" customFormat="1" hidden="1">
      <c r="A226" s="51"/>
      <c r="B226" s="57" t="str">
        <f>J226&amp;","&amp;K226</f>
        <v>,</v>
      </c>
      <c r="C226" s="57"/>
      <c r="D226" s="57" t="str">
        <f>L226&amp;","&amp;M226&amp;","&amp;N226</f>
        <v>,,</v>
      </c>
      <c r="E226" s="57"/>
      <c r="F226" s="57" t="str">
        <f>IF($O226&amp;$P226&lt;&gt;"",$O226,"")&amp;IF($P226&lt;&gt;"",IF(LEFT($P226,4)="9999","-現在","-"&amp;$P226),"")</f>
        <v/>
      </c>
      <c r="G226" s="57"/>
      <c r="H226" s="52"/>
      <c r="I226" s="32"/>
      <c r="J226" s="16"/>
      <c r="K226" s="11"/>
      <c r="L226" s="11"/>
      <c r="M226" s="11"/>
      <c r="N226" s="11"/>
      <c r="O226" s="11"/>
      <c r="P226" s="11"/>
      <c r="AB226" s="32"/>
      <c r="AC226" s="32"/>
      <c r="AD226" s="32"/>
    </row>
    <row r="227" spans="1:36">
      <c r="A227" s="23"/>
      <c r="B227" s="19"/>
      <c r="C227" s="19"/>
      <c r="D227" s="19"/>
      <c r="E227" s="19"/>
      <c r="J227" s="35"/>
      <c r="K227" s="35"/>
      <c r="L227" s="35"/>
      <c r="M227" s="35"/>
      <c r="N227" s="35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E227" s="33"/>
    </row>
    <row r="228" spans="1:36" ht="12.75">
      <c r="A228" s="23"/>
      <c r="B228" s="6" t="s">
        <v>138</v>
      </c>
      <c r="I228" s="50"/>
      <c r="J228" s="11" t="s">
        <v>69</v>
      </c>
      <c r="K228" s="11" t="s">
        <v>139</v>
      </c>
      <c r="L228" s="11" t="s">
        <v>140</v>
      </c>
      <c r="M228" s="11" t="s">
        <v>81</v>
      </c>
      <c r="N228" s="11" t="s">
        <v>82</v>
      </c>
      <c r="O228" s="48"/>
      <c r="P228" s="35"/>
      <c r="Q228" s="35"/>
      <c r="R228" s="35"/>
      <c r="S228" s="35"/>
      <c r="T228" s="35"/>
      <c r="U228" s="35"/>
      <c r="W228" s="26" t="s">
        <v>37</v>
      </c>
      <c r="X228" s="26" t="s">
        <v>38</v>
      </c>
      <c r="Y228" s="33"/>
      <c r="Z228" s="33"/>
      <c r="AA228" s="33"/>
      <c r="AE228" s="33"/>
      <c r="AJ228" s="11" t="s">
        <v>40</v>
      </c>
    </row>
    <row r="229" spans="1:36" hidden="1">
      <c r="A229" s="23"/>
      <c r="B229" s="68" t="str">
        <f>IF(OR(LEFT($AJ229,2)=", ",LEFT($AJ229,2)=": "),RIGHT($AJ229,LEN($AJ229)-2),$AJ229)</f>
        <v/>
      </c>
      <c r="C229" s="68"/>
      <c r="D229" s="68"/>
      <c r="E229" s="68"/>
      <c r="F229" s="68"/>
      <c r="G229" s="68"/>
      <c r="H229" s="2"/>
      <c r="I229" s="50"/>
      <c r="J229" s="11"/>
      <c r="K229" s="11"/>
      <c r="L229" s="11"/>
      <c r="M229" s="11"/>
      <c r="N229" s="11"/>
      <c r="O229" s="48"/>
      <c r="P229" s="35"/>
      <c r="Q229" s="35"/>
      <c r="R229" s="35"/>
      <c r="S229" s="35"/>
      <c r="T229" s="35"/>
      <c r="U229" s="37"/>
      <c r="W229" s="26">
        <f>IF(COUNTIF($K$229:$K229,K229)&gt;1,1,0)</f>
        <v>0</v>
      </c>
      <c r="X229" s="26" t="str">
        <f>IF(N229="","",IF(VALUE($K$2)&gt;VALUE(LEFT(N229,4)),1,0))</f>
        <v/>
      </c>
      <c r="Y229" s="33"/>
      <c r="Z229" s="33"/>
      <c r="AA229" s="33"/>
      <c r="AE229" s="33"/>
      <c r="AJ229" s="58" t="str">
        <f>IF(J229&amp;K229&amp;L229&amp;M229&amp;N229="","",J229&amp;IF($K229&lt;&gt;"",": "&amp;$K229,"")&amp;IF($L229&lt;&gt;"",", "&amp;$L229,"")&amp;IF($M229&amp;$N229&lt;&gt;"",", "&amp;$M229,"")&amp;IF($N229&lt;&gt;"",IF(LEFT($N229,4)="9999","-現在","-"&amp;$N229),""))</f>
        <v/>
      </c>
    </row>
    <row r="230" spans="1:36">
      <c r="A230" s="23"/>
      <c r="I230" s="35"/>
      <c r="O230" s="35"/>
      <c r="P230" s="35"/>
      <c r="Q230" s="35"/>
      <c r="R230" s="35"/>
      <c r="S230" s="35"/>
      <c r="T230" s="35"/>
      <c r="U230" s="35"/>
    </row>
    <row r="231" spans="1:36" ht="12.75">
      <c r="A231" s="23"/>
      <c r="B231" s="6" t="s">
        <v>141</v>
      </c>
      <c r="I231" s="50"/>
      <c r="J231" s="11" t="s">
        <v>69</v>
      </c>
      <c r="K231" s="11" t="s">
        <v>142</v>
      </c>
      <c r="L231" s="11" t="s">
        <v>143</v>
      </c>
      <c r="M231" s="48"/>
      <c r="N231" s="35"/>
      <c r="O231" s="35"/>
      <c r="P231" s="35"/>
      <c r="Q231" s="35"/>
      <c r="R231" s="35"/>
      <c r="S231" s="35"/>
      <c r="T231" s="35"/>
      <c r="U231" s="35"/>
      <c r="W231" s="26" t="s">
        <v>37</v>
      </c>
      <c r="X231" s="11"/>
      <c r="Y231" s="33"/>
      <c r="Z231" s="33"/>
      <c r="AA231" s="33"/>
      <c r="AE231" s="33"/>
      <c r="AJ231" s="11" t="s">
        <v>40</v>
      </c>
    </row>
    <row r="232" spans="1:36" hidden="1">
      <c r="A232" s="23"/>
      <c r="B232" s="68" t="str">
        <f>IF(OR(LEFT($AJ232,2)=", ",LEFT($AJ232,2)=": "),RIGHT($AJ232,LEN($AJ232)-2),$AJ232)</f>
        <v/>
      </c>
      <c r="C232" s="68"/>
      <c r="D232" s="68"/>
      <c r="E232" s="68"/>
      <c r="F232" s="68"/>
      <c r="G232" s="68"/>
      <c r="H232" s="2"/>
      <c r="I232" s="50"/>
      <c r="J232" s="11"/>
      <c r="K232" s="11"/>
      <c r="L232" s="11"/>
      <c r="M232" s="48"/>
      <c r="N232" s="35"/>
      <c r="O232" s="35"/>
      <c r="P232" s="35"/>
      <c r="Q232" s="35"/>
      <c r="R232" s="35"/>
      <c r="S232" s="35"/>
      <c r="T232" s="35"/>
      <c r="U232" s="37"/>
      <c r="W232" s="26">
        <f>IF(COUNTIF($K$232:$K232,K232)&gt;1,1,0)</f>
        <v>0</v>
      </c>
      <c r="X232" s="26" t="str">
        <f>IF(R232="","",IF(VALUE($J$2)&gt;VALUE(LEFT(R232,4)),1,0))</f>
        <v/>
      </c>
      <c r="Y232" s="33"/>
      <c r="Z232" s="33"/>
      <c r="AA232" s="33"/>
      <c r="AE232" s="33"/>
      <c r="AJ232" s="58" t="str">
        <f>IF(J232&amp;K232&amp;L232&amp;M232&amp;N232="","",J232&amp;IF($K232&lt;&gt;"",": "&amp;$K232,"")&amp;IF($L232&lt;&gt;"",", "&amp;$L232,""))</f>
        <v/>
      </c>
    </row>
    <row r="233" spans="1:36">
      <c r="A233" s="23"/>
    </row>
    <row r="234" spans="1:36">
      <c r="A234" s="22"/>
    </row>
  </sheetData>
  <sheetProtection formatCells="0" formatColumns="0" formatRows="0" insertColumns="0" insertRows="0" insertHyperlinks="0" deleteColumns="0" deleteRows="0" sort="0" autoFilter="0" pivotTables="0"/>
  <mergeCells count="57">
    <mergeCell ref="B229:G229"/>
    <mergeCell ref="B232:G232"/>
    <mergeCell ref="B26:B29"/>
    <mergeCell ref="C204:H204"/>
    <mergeCell ref="C207:H207"/>
    <mergeCell ref="C112:H112"/>
    <mergeCell ref="C210:H210"/>
    <mergeCell ref="C115:H115"/>
    <mergeCell ref="C118:H118"/>
    <mergeCell ref="C121:H121"/>
    <mergeCell ref="C125:H125"/>
    <mergeCell ref="C128:H128"/>
    <mergeCell ref="C131:H131"/>
    <mergeCell ref="C134:H134"/>
    <mergeCell ref="C137:H137"/>
    <mergeCell ref="C140:H140"/>
    <mergeCell ref="C166:H166"/>
    <mergeCell ref="C153:H153"/>
    <mergeCell ref="C156:H156"/>
    <mergeCell ref="C159:H159"/>
    <mergeCell ref="C83:G83"/>
    <mergeCell ref="C87:H87"/>
    <mergeCell ref="C90:H90"/>
    <mergeCell ref="C93:H93"/>
    <mergeCell ref="C96:H96"/>
    <mergeCell ref="C144:H144"/>
    <mergeCell ref="C147:H147"/>
    <mergeCell ref="C150:H150"/>
    <mergeCell ref="C99:H99"/>
    <mergeCell ref="C102:H102"/>
    <mergeCell ref="C106:H106"/>
    <mergeCell ref="C109:H109"/>
    <mergeCell ref="C40:H40"/>
    <mergeCell ref="C44:H44"/>
    <mergeCell ref="C47:H47"/>
    <mergeCell ref="C80:G80"/>
    <mergeCell ref="C82:H82"/>
    <mergeCell ref="C63:H63"/>
    <mergeCell ref="C60:H60"/>
    <mergeCell ref="C56:H56"/>
    <mergeCell ref="C53:H53"/>
    <mergeCell ref="C50:H50"/>
    <mergeCell ref="C79:H79"/>
    <mergeCell ref="C76:H76"/>
    <mergeCell ref="C73:H73"/>
    <mergeCell ref="C70:H70"/>
    <mergeCell ref="C66:H66"/>
    <mergeCell ref="C37:H37"/>
    <mergeCell ref="B8:H8"/>
    <mergeCell ref="B11:H11"/>
    <mergeCell ref="B14:H14"/>
    <mergeCell ref="B17:H17"/>
    <mergeCell ref="B20:H20"/>
    <mergeCell ref="B23:C23"/>
    <mergeCell ref="D23:E23"/>
    <mergeCell ref="F23:G23"/>
    <mergeCell ref="C34:H34"/>
  </mergeCells>
  <phoneticPr fontId="11"/>
  <conditionalFormatting sqref="W1:W1048576">
    <cfRule type="cellIs" dxfId="0" priority="1" operator="between">
      <formula>2</formula>
      <formula>10000</formula>
    </cfRule>
  </conditionalFormatting>
  <hyperlinks>
    <hyperlink ref="G27" location="参考!A1" display="参考!A1" xr:uid="{00000000-0004-0000-0000-000000000000}"/>
    <hyperlink ref="G28" location="参考!A1" display="参考!A1" xr:uid="{00000000-0004-0000-0000-000001000000}"/>
    <hyperlink ref="G29" location="参考!A1" display="参考!A1" xr:uid="{00000000-0004-0000-0000-000002000000}"/>
  </hyperlinks>
  <pageMargins left="0.78749999999999998" right="0.78749999999999998" top="1.0527777777778" bottom="1.0527777777778" header="0.78749999999999998" footer="0.78749999999999998"/>
  <pageSetup paperSize="9" scale="61" orientation="portrait" r:id="rId1"/>
  <headerFooter>
    <oddHeader>&amp;C&amp;"Times New Roman,標準"&amp;12&amp;A</oddHeader>
    <oddFooter>&amp;C&amp;"Times New Roman,標準"&amp;12ページ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"/>
  <sheetViews>
    <sheetView workbookViewId="0"/>
  </sheetViews>
  <sheetFormatPr defaultColWidth="9" defaultRowHeight="12"/>
  <cols>
    <col min="1" max="15" width="9" style="20"/>
  </cols>
  <sheetData>
    <row r="1" spans="2:19">
      <c r="B1" s="20" t="s">
        <v>144</v>
      </c>
      <c r="S1" s="20"/>
    </row>
    <row r="2" spans="2:19">
      <c r="B2" s="24" t="s">
        <v>145</v>
      </c>
      <c r="C2" s="24" t="s">
        <v>146</v>
      </c>
      <c r="D2" s="24" t="s">
        <v>147</v>
      </c>
      <c r="E2" s="24" t="s">
        <v>148</v>
      </c>
      <c r="F2" s="24" t="s">
        <v>149</v>
      </c>
      <c r="G2" s="24" t="s">
        <v>150</v>
      </c>
      <c r="H2" s="24" t="s">
        <v>151</v>
      </c>
      <c r="I2" s="24" t="s">
        <v>152</v>
      </c>
      <c r="J2" s="24" t="s">
        <v>153</v>
      </c>
      <c r="K2" s="24" t="s">
        <v>154</v>
      </c>
      <c r="L2" s="24" t="s">
        <v>155</v>
      </c>
      <c r="M2" s="24" t="s">
        <v>156</v>
      </c>
      <c r="N2" s="24" t="s">
        <v>157</v>
      </c>
      <c r="O2" s="24" t="s">
        <v>158</v>
      </c>
      <c r="P2" s="24" t="s">
        <v>89</v>
      </c>
      <c r="Q2" s="24" t="s">
        <v>90</v>
      </c>
    </row>
    <row r="3" spans="2:19" hidden="1">
      <c r="B3" s="24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2:19" hidden="1"/>
    <row r="5" spans="2:19" hidden="1">
      <c r="B5" s="24" t="s">
        <v>145</v>
      </c>
      <c r="C5" s="24" t="s">
        <v>146</v>
      </c>
      <c r="D5" s="24" t="s">
        <v>147</v>
      </c>
      <c r="E5" s="24" t="s">
        <v>148</v>
      </c>
      <c r="F5" s="24" t="s">
        <v>149</v>
      </c>
      <c r="G5" s="24" t="s">
        <v>150</v>
      </c>
      <c r="H5" s="24" t="s">
        <v>151</v>
      </c>
      <c r="I5" s="24" t="s">
        <v>152</v>
      </c>
      <c r="J5" s="24" t="s">
        <v>153</v>
      </c>
      <c r="K5" s="24" t="s">
        <v>154</v>
      </c>
      <c r="L5" s="24" t="s">
        <v>155</v>
      </c>
      <c r="M5" s="24" t="s">
        <v>156</v>
      </c>
      <c r="N5" s="24" t="s">
        <v>157</v>
      </c>
      <c r="O5" s="24" t="s">
        <v>158</v>
      </c>
      <c r="P5" s="24" t="s">
        <v>89</v>
      </c>
      <c r="Q5" s="24" t="s">
        <v>90</v>
      </c>
    </row>
    <row r="6" spans="2:19">
      <c r="B6" s="24">
        <v>2022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/>
      <c r="Q6" s="61"/>
    </row>
    <row r="7" spans="2:19">
      <c r="B7" s="24">
        <v>2021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/>
      <c r="Q7" s="61"/>
    </row>
    <row r="8" spans="2:19">
      <c r="B8" s="24">
        <v>2020</v>
      </c>
      <c r="C8" s="61">
        <v>1</v>
      </c>
      <c r="D8" s="61">
        <v>0</v>
      </c>
      <c r="E8" s="61">
        <v>0</v>
      </c>
      <c r="F8" s="61">
        <v>1</v>
      </c>
      <c r="G8" s="61">
        <v>1</v>
      </c>
      <c r="H8" s="61">
        <v>0</v>
      </c>
      <c r="I8" s="61">
        <v>0</v>
      </c>
      <c r="J8" s="61">
        <v>0</v>
      </c>
      <c r="K8" s="61">
        <v>0</v>
      </c>
      <c r="L8" s="61">
        <v>2.0910000000000002</v>
      </c>
      <c r="M8" s="61">
        <v>2.0910000000000002</v>
      </c>
      <c r="N8" s="61">
        <v>2.0910000000000002</v>
      </c>
      <c r="O8" s="61">
        <v>2.0910000000000002</v>
      </c>
      <c r="P8" s="61"/>
      <c r="Q8" s="61"/>
    </row>
    <row r="9" spans="2:19">
      <c r="B9" s="24">
        <v>2019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/>
      <c r="Q9" s="61"/>
    </row>
    <row r="10" spans="2:19">
      <c r="B10" s="24">
        <v>2018</v>
      </c>
      <c r="C10" s="61">
        <v>0</v>
      </c>
      <c r="D10" s="61">
        <v>1</v>
      </c>
      <c r="E10" s="61">
        <v>0</v>
      </c>
      <c r="F10" s="61">
        <v>0</v>
      </c>
      <c r="G10" s="61">
        <v>1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/>
      <c r="Q10" s="61"/>
    </row>
  </sheetData>
  <sheetProtection formatCells="0" formatColumns="0" formatRows="0" insertColumns="0" insertRows="0" insertHyperlinks="0" deleteColumns="0" deleteRows="0" sort="0" autoFilter="0" pivotTables="0"/>
  <phoneticPr fontId="11"/>
  <pageMargins left="0.69930555555555995" right="0.6993055555555599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/>
  </sheetViews>
  <sheetFormatPr defaultColWidth="9" defaultRowHeight="12"/>
  <sheetData>
    <row r="1" spans="1:8">
      <c r="B1" t="s">
        <v>159</v>
      </c>
      <c r="H1" s="20"/>
    </row>
    <row r="2" spans="1:8">
      <c r="B2" s="1" t="s">
        <v>160</v>
      </c>
      <c r="C2" s="1" t="s">
        <v>161</v>
      </c>
      <c r="D2" s="1" t="s">
        <v>85</v>
      </c>
      <c r="E2" s="1" t="s">
        <v>162</v>
      </c>
      <c r="F2" s="1" t="s">
        <v>163</v>
      </c>
    </row>
    <row r="3" spans="1:8" hidden="1">
      <c r="B3" s="25"/>
      <c r="C3" s="25"/>
      <c r="D3" s="25"/>
      <c r="E3" s="26"/>
      <c r="F3" s="25"/>
    </row>
    <row r="5" spans="1:8">
      <c r="A5" s="20"/>
    </row>
  </sheetData>
  <sheetProtection formatCells="0" formatColumns="0" formatRows="0" insertColumns="0" insertRows="0" insertHyperlinks="0" deleteColumns="0" deleteRows="0" sort="0" autoFilter="0" pivotTables="0"/>
  <phoneticPr fontId="11"/>
  <pageMargins left="0.69930555555555995" right="0.6993055555555599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業績一覧</vt:lpstr>
      <vt:lpstr>領域名・奨学寄附金登録</vt:lpstr>
      <vt:lpstr>奨学寄附金</vt:lpstr>
      <vt:lpstr>業績一覧!Print_Area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田川 遼介</cp:lastModifiedBy>
  <dcterms:created xsi:type="dcterms:W3CDTF">2015-06-17T15:06:00Z</dcterms:created>
  <dcterms:modified xsi:type="dcterms:W3CDTF">2025-02-13T00:35:51Z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[0000001]">
    <vt:lpwstr>&lt;?xml version="1.0" encoding="UTF-8"?&gt;&lt;cabinex:root xmlns:cabinex="http://www.mediafusion.co.jp"&gt;&lt;cabinex:template cabinex:name="職員" cabinex:point="業績一覧!A1" cabinex:size="3:1"&gt;&lt;block name=""&gt;&lt;content name="業績年"/&gt;&lt;content name="所属"/&gt;&lt;content name="掲載順"/&gt;&lt;c</vt:lpwstr>
  </property>
  <property fmtid="{D5CDD505-2E9C-101B-9397-08002B2CF9AE}" pid="3" name="[0000002]">
    <vt:lpwstr>ontent name="スタッフID"/&gt;&lt;content name="氏名および教員選択" cabinex:cell="$1$0"/&gt;&lt;content name="職名" cabinex:cell="$0$0"/&gt;&lt;content name="所属期間" cabinex:cell="$2$0"/&gt;&lt;content name="登録日時"/&gt;&lt;content name="更新日時"/&gt;&lt;content name="更新者ID"/&gt;&lt;content name="更新種別"/&gt;&lt;content name="</vt:lpwstr>
  </property>
  <property fmtid="{D5CDD505-2E9C-101B-9397-08002B2CF9AE}" pid="4" name="[0000003]">
    <vt:lpwstr>RRID"/&gt;&lt;content name="FEEDID"/&gt;&lt;content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cabinex:name="研究実績" cabinex:point="業績</vt:lpwstr>
  </property>
  <property fmtid="{D5CDD505-2E9C-101B-9397-08002B2CF9AE}" pid="5" name="[0000004]">
    <vt:lpwstr>一覧!A1" cabinex:size="16:1"&gt;&lt;block name=""&gt;&lt;content name="業績年" cabinex:cell="$0$0"/&gt;&lt;content name="領域コード"/&gt;&lt;content name="領域名"/&gt;&lt;content name="編数：和文原著論文" cabinex:cell="$1$0"/&gt;&lt;content name="編数：英文論文（ファーストオーサー）" cabinex:cell="$2$0"/&gt;&lt;content name="ＩＦ：ファーストオー</vt:lpwstr>
  </property>
  <property fmtid="{D5CDD505-2E9C-101B-9397-08002B2CF9AE}" pid="6" name="[0000005]">
    <vt:lpwstr>サー" cabinex:cell="$6$0"/&gt;&lt;content name="ＩＦ：ファーストオーサー（うち原著のみ）" cabinex:cell="$7$0"/&gt;&lt;content name="編数：英文論文（コレスポンディングオーサー）" cabinex:cell="$3$0"/&gt;&lt;content name="ＩＦ：コレスポンディングオーサー" cabinex:cell="$8$0"/&gt;&lt;content name="ＩＦ：コレスポンディングオーサー（うち原著のみ）" cabinex:cell="$9$</vt:lpwstr>
  </property>
  <property fmtid="{D5CDD505-2E9C-101B-9397-08002B2CF9AE}" pid="7" name="[0000006]">
    <vt:lpwstr>0"/&gt;&lt;content name="編数：英文論文（その他）" cabinex:cell="$4$0"/&gt;&lt;content name="ＩＦ：その他" cabinex:cell="$10$0"/&gt;&lt;content name="ＩＦ：その他（うち原著のみ）" cabinex:cell="$11$0"/&gt;&lt;content name="編数：英文論文（合計）" cabinex:cell="$5$0"/&gt;&lt;content name="ＩＦ：合計" cabinex:cell="$12$0"/&gt;&lt;content n</vt:lpwstr>
  </property>
  <property fmtid="{D5CDD505-2E9C-101B-9397-08002B2CF9AE}" pid="8" name="[0000007]">
    <vt:lpwstr>ame="ＩＦ：合計（うち原著のみ）" cabinex:cell="$13$0"/&gt;&lt;content name="受入件数" cabinex:cell="$14$0"/&gt;&lt;content name="受入金額" cabinex:cell="$15$0"/&gt;&lt;content name="登録日時"/&gt;&lt;content name="更新日時"/&gt;&lt;content name="更新者ID"/&gt;&lt;content name="更新種別"/&gt;&lt;content name="RRID"/&gt;&lt;content name="F</vt:lpwstr>
  </property>
  <property fmtid="{D5CDD505-2E9C-101B-9397-08002B2CF9AE}" pid="9" name="[0000008]">
    <vt:lpwstr>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cabinex:name="著書" cabinex:point="業績一覧!A1" cabinex:size="20:1</vt:lpwstr>
  </property>
  <property fmtid="{D5CDD505-2E9C-101B-9397-08002B2CF9AE}" pid="10" name="[0000009]">
    <vt:lpwstr>"&gt;&lt;block name=""&gt;&lt;content name="業績年度"/&gt;&lt;content name="タイトル（日）" cabinex:cell="$10$0"/&gt;&lt;content name="タイトル（英）"/&gt;&lt;content name="活動区分"/&gt;&lt;content name="活動区分_日"/&gt;&lt;content name="活動区分_英"/&gt;&lt;content name="著者（日）" cabinex:cell="$9$0"/&gt;&lt;content name="著者（英）"/&gt;&lt;content </vt:lpwstr>
  </property>
  <property fmtid="{D5CDD505-2E9C-101B-9397-08002B2CF9AE}" pid="11" name="[0000010]">
    <vt:lpwstr>name="役割"/&gt;&lt;content name="役割_日"/&gt;&lt;content name="役割_英"/&gt;&lt;content name="役割（日）"/&gt;&lt;content name="役割（英）"/&gt;&lt;content name="担当区分"/&gt;&lt;content name="担当範囲（日）"/&gt;&lt;content name="担当範囲（英）"/&gt;&lt;content name="出版社（日）" cabinex:cell="$11$0"/&gt;&lt;content name="出版社（英）"/&gt;&lt;content name</vt:lpwstr>
  </property>
  <property fmtid="{D5CDD505-2E9C-101B-9397-08002B2CF9AE}" pid="12" name="[0000011]">
    <vt:lpwstr>="出版年月" cabinex:cell="$16$0"/&gt;&lt;content name="国内外区分"/&gt;&lt;content name="国内外区分_日"/&gt;&lt;content name="国内外区分_英"/&gt;&lt;content name="版次"/&gt;&lt;content name="専門分野"/&gt;&lt;content name="キーワード"/&gt;&lt;content name="編集・監修者名"/&gt;&lt;content name="実施区分"/&gt;&lt;content name="実施区分_日"/&gt;&lt;content name="実</vt:lpwstr>
  </property>
  <property fmtid="{D5CDD505-2E9C-101B-9397-08002B2CF9AE}" pid="13" name="[0000012]">
    <vt:lpwstr>施区分_英"/&gt;&lt;content name="総ページ数"/&gt;&lt;content name="担当ページ" cabinex:cell="$14$0"/&gt;&lt;content name="ISBN" cabinex:cell="$17$0"/&gt;&lt;content name="ASIN"/&gt;&lt;content name="記述言語"/&gt;&lt;content name="記述言語_日"/&gt;&lt;content name="記述言語_英"/&gt;&lt;content name="著書種別"/&gt;&lt;content name="著書種別_日"/</vt:lpwstr>
  </property>
  <property fmtid="{D5CDD505-2E9C-101B-9397-08002B2CF9AE}" pid="14" name="[0000013]">
    <vt:lpwstr>&gt;&lt;content name="著書種別_英"/&gt;&lt;content name="著書種別（日）"/&gt;&lt;content name="著書種別（英）"/&gt;&lt;content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</vt:lpwstr>
  </property>
  <property fmtid="{D5CDD505-2E9C-101B-9397-08002B2CF9AE}" pid="15" name="[0000014]">
    <vt:lpwstr>t name="業績を配布設定した共同研究者"/&gt;&lt;content name="登録日時"/&gt;&lt;content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</vt:lpwstr>
  </property>
  <property fmtid="{D5CDD505-2E9C-101B-9397-08002B2CF9AE}" pid="16" name="[0000015]">
    <vt:lpwstr>content name="編集制限_日"/&gt;&lt;content name="編集制限_英"/&gt;&lt;/block&gt;&lt;/cabinex:template&gt;&lt;cabinex:template cabinex:name="著書（分担執筆）_日" cabinex:point="業績一覧!A1" cabinex:size="20:1"&gt;&lt;block name=""&gt;&lt;content name="業績年度"/&gt;&lt;content name="タイトル（日）" cabinex:cell="$12$0"/&gt;&lt;content n</vt:lpwstr>
  </property>
  <property fmtid="{D5CDD505-2E9C-101B-9397-08002B2CF9AE}" pid="17" name="[0000016]">
    <vt:lpwstr>ame="タイトル（英）"/&gt;&lt;content name="活動区分"/&gt;&lt;content name="活動区分_日"/&gt;&lt;content name="活動区分_英"/&gt;&lt;content name="著者（日）" cabinex:cell="$9$0"/&gt;&lt;content name="著者（英）"/&gt;&lt;content name="役割"/&gt;&lt;content name="役割_日"/&gt;&lt;content name="役割_英"/&gt;&lt;content name="役割（日）"/&gt;&lt;content name="役割</vt:lpwstr>
  </property>
  <property fmtid="{D5CDD505-2E9C-101B-9397-08002B2CF9AE}" pid="18" name="[0000017]">
    <vt:lpwstr>（英）"/&gt;&lt;content name="担当区分"/&gt;&lt;content name="担当範囲（日）" cabinex:cell="$10$0"/&gt;&lt;content name="担当範囲（英）"/&gt;&lt;content name="出版社（日）" cabinex:cell="$14$0"/&gt;&lt;content name="出版社（英）"/&gt;&lt;content name="出版年月" cabinex:cell="$16$0"/&gt;&lt;content name="国内外区分"/&gt;&lt;content name="国内外区分_</vt:lpwstr>
  </property>
  <property fmtid="{D5CDD505-2E9C-101B-9397-08002B2CF9AE}" pid="19" name="[0000018]">
    <vt:lpwstr>日"/&gt;&lt;content name="国内外区分_英"/&gt;&lt;content name="版次" cabinex:cell="$13$0"/&gt;&lt;content name="専門分野"/&gt;&lt;content name="キーワード"/&gt;&lt;content name="編集・監修者名" cabinex:cell="$11$0"/&gt;&lt;content name="実施区分"/&gt;&lt;content name="実施区分_日"/&gt;&lt;content name="実施区分_英"/&gt;&lt;content name="総ページ数"/&gt;&lt;</vt:lpwstr>
  </property>
  <property fmtid="{D5CDD505-2E9C-101B-9397-08002B2CF9AE}" pid="20" name="[0000019]">
    <vt:lpwstr>content name="担当ページ" cabinex:cell="$15$0"/&gt;&lt;content name="ISBN" cabinex:cell="$17$0"/&gt;&lt;content name="ASIN"/&gt;&lt;content name="記述言語"/&gt;&lt;content name="記述言語_日"/&gt;&lt;content name="記述言語_英"/&gt;&lt;content name="著書種別"/&gt;&lt;content name="著書種別_日"/&gt;&lt;content name="著書種別_英"/&gt;&lt;conten</vt:lpwstr>
  </property>
  <property fmtid="{D5CDD505-2E9C-101B-9397-08002B2CF9AE}" pid="21" name="[0000020]">
    <vt:lpwstr>t name="著書種別（日）"/&gt;&lt;content name="著書種別（英）"/&gt;&lt;content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画像リンク（大）"/&gt;&lt;content name="業績を配布設定した共同研究者"/&gt;&lt;conten</vt:lpwstr>
  </property>
  <property fmtid="{D5CDD505-2E9C-101B-9397-08002B2CF9AE}" pid="22" name="[0000021]">
    <vt:lpwstr>t name="登録日時"/&gt;&lt;content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</vt:lpwstr>
  </property>
  <property fmtid="{D5CDD505-2E9C-101B-9397-08002B2CF9AE}" pid="23" name="[0000022]">
    <vt:lpwstr>name="編集制限_英"/&gt;&lt;/block&gt;&lt;/cabinex:template&gt;&lt;cabinex:template cabinex:name="著書（分担執筆）_英" cabinex:point="業績一覧!A1" cabinex:size="20:1"&gt;&lt;block name=""&gt;&lt;content name="業績年度"/&gt;&lt;content name="タイトル（日）"/&gt;&lt;content name="タイトル（英）" cabinex:cell="$12$0"/&gt;&lt;content name="活動</vt:lpwstr>
  </property>
  <property fmtid="{D5CDD505-2E9C-101B-9397-08002B2CF9AE}" pid="24" name="[0000023]">
    <vt:lpwstr>区分"/&gt;&lt;content name="活動区分_日"/&gt;&lt;content name="活動区分_英"/&gt;&lt;content name="著者（日）"/&gt;&lt;content name="著者（英）" cabinex:cell="$9$0"/&gt;&lt;content name="役割"/&gt;&lt;content name="役割_日"/&gt;&lt;content name="役割_英"/&gt;&lt;content name="役割（日）"/&gt;&lt;content name="役割（英）"/&gt;&lt;content name="担当区分"/&gt;&lt;con</vt:lpwstr>
  </property>
  <property fmtid="{D5CDD505-2E9C-101B-9397-08002B2CF9AE}" pid="25" name="[0000024]">
    <vt:lpwstr>tent name="担当範囲（日）"/&gt;&lt;content name="担当範囲（英）" cabinex:cell="$10$0"/&gt;&lt;content name="出版社（日）"/&gt;&lt;content name="出版社（英）" cabinex:cell="$14$0"/&gt;&lt;content name="出版年月" cabinex:cell="$16$0"/&gt;&lt;content name="国内外区分"/&gt;&lt;content name="国内外区分_日"/&gt;&lt;content name="国内外区分_英"/&gt;&lt;co</vt:lpwstr>
  </property>
  <property fmtid="{D5CDD505-2E9C-101B-9397-08002B2CF9AE}" pid="26" name="[0000025]">
    <vt:lpwstr>ntent name="版次" cabinex:cell="$13$0"/&gt;&lt;content name="専門分野"/&gt;&lt;content name="キーワード"/&gt;&lt;content name="編集・監修者名" cabinex:cell="$11$0"/&gt;&lt;content name="実施区分"/&gt;&lt;content name="実施区分_日"/&gt;&lt;content name="実施区分_英"/&gt;&lt;content name="総ページ数"/&gt;&lt;content name="担当ページ" cabinex:cel</vt:lpwstr>
  </property>
  <property fmtid="{D5CDD505-2E9C-101B-9397-08002B2CF9AE}" pid="27" name="[0000026]">
    <vt:lpwstr>l="$15$0"/&gt;&lt;content name="ISBN" cabinex:cell="$17$0"/&gt;&lt;content name="ASIN"/&gt;&lt;content name="記述言語"/&gt;&lt;content name="記述言語_日"/&gt;&lt;content name="記述言語_英"/&gt;&lt;content name="著書種別"/&gt;&lt;content name="著書種別_日"/&gt;&lt;content name="著書種別_英"/&gt;&lt;content name="著書種別（日）"/&gt;&lt;content name=</vt:lpwstr>
  </property>
  <property fmtid="{D5CDD505-2E9C-101B-9397-08002B2CF9AE}" pid="28" name="[0000027]">
    <vt:lpwstr>"著書種別（英）"/&gt;&lt;content name="概要（日）"/&gt;&lt;content name="概要（英）"/&gt;&lt;content name="Amazon URL"/&gt;&lt;content name="Amazon 画像リンク（小）"/&gt;&lt;content name="Amazon 画像リンク（中）"/&gt;&lt;content name="Amazon 画像リンク（大）"/&gt;&lt;content name="業績を配布設定した共同研究者"/&gt;&lt;content name="登録日時"/&gt;&lt;content name="更新</vt:lpwstr>
  </property>
  <property fmtid="{D5CDD505-2E9C-101B-9397-08002B2CF9AE}" pid="29" name="[0000028]">
    <vt:lpwstr>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name="編集制限_英"/&gt;&lt;/block&gt;&lt;/cabinex</vt:lpwstr>
  </property>
  <property fmtid="{D5CDD505-2E9C-101B-9397-08002B2CF9AE}" pid="30" name="[0000029]">
    <vt:lpwstr>:template&gt;&lt;cabinex:template cabinex:name="講演・口頭発表等" cabinex:point="業績一覧!A1" cabinex:size="22:1"&gt;&lt;block name=""&gt;&lt;content name="業績年度"/&gt;&lt;content name="活動区分"/&gt;&lt;content name="活動区分_日"/&gt;&lt;content name="活動区分_英"/&gt;&lt;content name="タイトル（日）" cabinex:cell="$10$0"/&gt;&lt;conte</vt:lpwstr>
  </property>
  <property fmtid="{D5CDD505-2E9C-101B-9397-08002B2CF9AE}" pid="31" name="[0000030]">
    <vt:lpwstr>nt name="タイトル（英）"/&gt;&lt;content name="講演者（日）" cabinex:cell="$9$0"/&gt;&lt;content name="講演者（英）"/&gt;&lt;content name="会議名（日）" cabinex:cell="$11$0"/&gt;&lt;content name="会議名（英）"/&gt;&lt;content name="開催年月日" cabinex:cell="$14$0"/&gt;&lt;content name="招待の有無"/&gt;&lt;content name="招待の有無_日"/&gt;&lt;conten</vt:lpwstr>
  </property>
  <property fmtid="{D5CDD505-2E9C-101B-9397-08002B2CF9AE}" pid="32" name="[0000031]">
    <vt:lpwstr>t name="招待の有無_英"/&gt;&lt;content name="選考の有無"/&gt;&lt;content name="選考の有無_日"/&gt;&lt;content name="選考の有無_英"/&gt;&lt;content name="記述言語"/&gt;&lt;content name="記述言語_日"/&gt;&lt;content name="記述言語_英"/&gt;&lt;content name="会議区分"/&gt;&lt;content name="会議区分_日" cabinex:cell="$4$0"/&gt;&lt;content name="会議区分_英"/&gt;&lt;con</vt:lpwstr>
  </property>
  <property fmtid="{D5CDD505-2E9C-101B-9397-08002B2CF9AE}" pid="33" name="[0000032]">
    <vt:lpwstr>tent name="会議種別"/&gt;&lt;content name="会議種別_日"/&gt;&lt;content name="会議種別_英"/&gt;&lt;content name="シンポジウム等の主題名" cabinex:cell="$12$0"/&gt;&lt;content name="専門分野"/&gt;&lt;content name="発表番号記号"/&gt;&lt;content name="抄録集等名" cabinex:cell="$15$0"/&gt;&lt;content name="巻" cabinex:cell="$16$0"/&gt;&lt;content </vt:lpwstr>
  </property>
  <property fmtid="{D5CDD505-2E9C-101B-9397-08002B2CF9AE}" pid="34" name="[0000033]">
    <vt:lpwstr>name="号" cabinex:cell="$17$0"/&gt;&lt;content name="頁" cabinex:cell="$18$0"/&gt;&lt;content name="発行年月" cabinex:cell="$19$0"/&gt;&lt;content name="実施区分"/&gt;&lt;content name="実施区分_日"/&gt;&lt;content name="実施区分_英"/&gt;&lt;content name="発表内容"/&gt;&lt;content name="添付種別"/&gt;&lt;content name="添付種別名"/&gt;&lt;con</vt:lpwstr>
  </property>
  <property fmtid="{D5CDD505-2E9C-101B-9397-08002B2CF9AE}" pid="35" name="[0000034]">
    <vt:lpwstr>tent name="添付ファイルURL"/&gt;&lt;content name="主催者（日）"/&gt;&lt;content name="主催者（英）"/&gt;&lt;content name="開催地（日）" cabinex:cell="$13$0"/&gt;&lt;content name="開催地（英）"/&gt;&lt;content name="URL"/&gt;&lt;content name="概要（日）"/&gt;&lt;content name="概要（英）"/&gt;&lt;content name="業績を配布設定した共同研究者"/&gt;&lt;content name="登</vt:lpwstr>
  </property>
  <property fmtid="{D5CDD505-2E9C-101B-9397-08002B2CF9AE}" pid="36" name="[0000035]">
    <vt:lpwstr>録日時"/&gt;&lt;content name="更新日時"/&gt;&lt;content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</vt:lpwstr>
  </property>
  <property fmtid="{D5CDD505-2E9C-101B-9397-08002B2CF9AE}" pid="37" name="[0000036]">
    <vt:lpwstr>限_英"/&gt;&lt;/block&gt;&lt;/cabinex:template&gt;&lt;cabinex:template cabinex:name="その他業績" cabinex:point="業績一覧!A1" cabinex:size="21:1"&gt;&lt;block name=""&gt;&lt;content name="業績分類"/&gt;&lt;content name="期間始" cabinex:cell="$12$0"/&gt;&lt;content name="期間終" cabinex:cell="$13$0"/&gt;&lt;content name="担当者</vt:lpwstr>
  </property>
  <property fmtid="{D5CDD505-2E9C-101B-9397-08002B2CF9AE}" pid="38" name="[0000037]">
    <vt:lpwstr>名" cabinex:cell="$9$0"/&gt;&lt;content name="タイトル（日）" cabinex:cell="$10$0"/&gt;&lt;content name="タイトル（英）"/&gt;&lt;content name="内容のキーワード"/&gt;&lt;content name="内容（日）" cabinex:cell="$11$0"/&gt;&lt;content name="内容（英）"/&gt;&lt;content name="業績を配布設定した共同研究者"/&gt;&lt;content name="登録日時"/&gt;&lt;content name</vt:lpwstr>
  </property>
  <property fmtid="{D5CDD505-2E9C-101B-9397-08002B2CF9AE}" pid="39" name="[0000038]">
    <vt:lpwstr>="更新日時"/&gt;&lt;content name="更新者ID"/&gt;&lt;content name="更新種別"/&gt;&lt;content name="RRID"/&gt;&lt;content name="FEEDID"/&gt;&lt;content name="FEEDKIND"/&gt;&lt;content name="RDID"/&gt;&lt;content name="RDKIND"/&gt;&lt;content name="編集制限"/&gt;&lt;content name="編集制限_日"/&gt;&lt;content name="編集制限_英"/&gt;&lt;/block&gt;&lt;/cab</vt:lpwstr>
  </property>
  <property fmtid="{D5CDD505-2E9C-101B-9397-08002B2CF9AE}" pid="40" name="[0000039]">
    <vt:lpwstr>inex:template&gt;&lt;cabinex:template cabinex:name="特許等" cabinex:point="業績一覧!A1" cabinex:size="3:1"&gt;&lt;block name=""&gt;&lt;content name="区分" cabinex:cell="$0$0"/&gt;&lt;content name="内容（発明の名称）" cabinex:cell="$1$0"/&gt;&lt;content name="発明者又は考案者" cabinex:cell="$2$0"/&gt;&lt;/block&gt;&lt;/cab</vt:lpwstr>
  </property>
  <property fmtid="{D5CDD505-2E9C-101B-9397-08002B2CF9AE}" pid="41" name="[0000040]">
    <vt:lpwstr>inex:template&gt;&lt;cabinex:template cabinex:name="科研費・研究助成金等" cabinex:point="業績一覧!A1" cabinex:size="7:1"&gt;&lt;block name=""&gt;&lt;content name="制度" cabinex:cell="$0$0"/&gt;&lt;content name="研究種目" cabinex:cell="$1$0"/&gt;&lt;content name="タイトル（日）" cabinex:cell="$2$0"/&gt;&lt;content nam</vt:lpwstr>
  </property>
  <property fmtid="{D5CDD505-2E9C-101B-9397-08002B2CF9AE}" pid="42" name="[0000041]">
    <vt:lpwstr>e="研究代表者（日）" cabinex:cell="$3$0"/&gt;&lt;content name="研究分担者（日）" cabinex:cell="$4$0"/&gt;&lt;content name="年度" cabinex:cell="$5$0"/&gt;&lt;content name="総額" cabinex:cell="$6$0"/&gt;&lt;/block&gt;&lt;/cabinex:template&gt;&lt;cabinex:template cabinex:name="学会の開催" cabinex:point="業績一覧!A1" cabin</vt:lpwstr>
  </property>
  <property fmtid="{D5CDD505-2E9C-101B-9397-08002B2CF9AE}" pid="43" name="[0000042]">
    <vt:lpwstr>ex:size="11:1"&gt;&lt;block name=""&gt;&lt;content name="区分" cabinex:cell="$0$0"/&gt;&lt;content name="主催・共催の別" cabinex:cell="$1$0"/&gt;&lt;content name="学会名" cabinex:cell="$2$0"/&gt;&lt;content name="期間始" cabinex:cell="$9$0"/&gt;&lt;content name="期間終" cabinex:cell="$10$0"/&gt;&lt;content name="開</vt:lpwstr>
  </property>
  <property fmtid="{D5CDD505-2E9C-101B-9397-08002B2CF9AE}" pid="44" name="[0000043]">
    <vt:lpwstr>催地" cabinex:cell="$4$0"/&gt;&lt;/block&gt;&lt;/cabinex:template&gt;&lt;cabinex:template cabinex:name="学会の実績" cabinex:point="業績一覧!A1" cabinex:size="3:1"&gt;&lt;block name=""&gt;&lt;content name="学会の名称" cabinex:cell="$0$0"/&gt;&lt;content name="役職" cabinex:cell="$1$0"/&gt;&lt;content name="氏名" cabi</vt:lpwstr>
  </property>
  <property fmtid="{D5CDD505-2E9C-101B-9397-08002B2CF9AE}" pid="45" name="[0000044]">
    <vt:lpwstr>nex:cell="$2$0"/&gt;&lt;/block&gt;&lt;/cabinex:template&gt;&lt;cabinex:template cabinex:name="座長" cabinex:point="業績一覧!A1" cabinex:size="3:1"&gt;&lt;block name=""&gt;&lt;content name="発表形態" cabinex:cell="$0$0"/&gt;&lt;content name="学会名" cabinex:cell="$1$0"/&gt;&lt;content name="氏名" cabinex:cell="$</vt:lpwstr>
  </property>
  <property fmtid="{D5CDD505-2E9C-101B-9397-08002B2CF9AE}" pid="46" name="[0000045]">
    <vt:lpwstr>2$0"/&gt;&lt;/block&gt;&lt;/cabinex:template&gt;&lt;cabinex:template cabinex:name="学術雑誌等の編集" cabinex:point="業績一覧!A1" cabinex:size="3:1"&gt;&lt;block name=""&gt;&lt;content name="学術雑誌名" cabinex:cell="$0$0"/&gt;&lt;content name="編集役職" cabinex:cell="$1$0"/&gt;&lt;content name="氏名" cabinex:cell="$2$0</vt:lpwstr>
  </property>
  <property fmtid="{D5CDD505-2E9C-101B-9397-08002B2CF9AE}" pid="47" name="[0000046]">
    <vt:lpwstr>"/&gt;&lt;/block&gt;&lt;/cabinex:template&gt;&lt;cabinex:template cabinex:name="行政等企画参画" cabinex:point="業績一覧!A1" cabinex:size="10:1"&gt;&lt;block name=""&gt;&lt;content name="区分" cabinex:cell="$0$0"/&gt;&lt;content name="機関・委員会の名称等" cabinex:cell="$1$0"/&gt;&lt;content name="役割" cabinex:cell="$2$0</vt:lpwstr>
  </property>
  <property fmtid="{D5CDD505-2E9C-101B-9397-08002B2CF9AE}" pid="48" name="[0000047]">
    <vt:lpwstr>"/&gt;&lt;content name="氏名" cabinex:cell="$3$0"/&gt;&lt;content name="始期" cabinex:cell="$8$0"/&gt;&lt;content name="終期" cabinex:cell="$9$0"/&gt;&lt;/block&gt;&lt;/cabinex:template&gt;&lt;cabinex:template cabinex:name="国際協力事業" cabinex:point="業績一覧!A1" cabinex:size="15:1"&gt;&lt;block name=""&gt;&lt;conte</vt:lpwstr>
  </property>
  <property fmtid="{D5CDD505-2E9C-101B-9397-08002B2CF9AE}" pid="49" name="[0000048]">
    <vt:lpwstr>nt name="活動名" cabinex:cell="$8$0"/&gt;&lt;content name="活動内容" cabinex:cell="$9$0"/&gt;&lt;content name="主催者" cabinex:cell="$10$0"/&gt;&lt;content name="対象者等" cabinex:cell="$11$0"/&gt;&lt;content name="聴講者数" cabinex:cell="$12$0"/&gt;&lt;content name="氏名" cabinex:cell="$1$0"/&gt;&lt;content n</vt:lpwstr>
  </property>
  <property fmtid="{D5CDD505-2E9C-101B-9397-08002B2CF9AE}" pid="50" name="[0000049]">
    <vt:lpwstr>ame="役割" cabinex:cell="$3$0"/&gt;&lt;content name="期間始" cabinex:cell="$13$0"/&gt;&lt;content name="期間終" cabinex:cell="$14$0"/&gt;&lt;content name="活動国名" cabinex:cell="$5$0"/&gt;&lt;/block&gt;&lt;/cabinex:template&gt;&lt;cabinex:template cabinex:name="学外教育活動" cabinex:point="業績一覧!A1" cabinex:</vt:lpwstr>
  </property>
  <property fmtid="{D5CDD505-2E9C-101B-9397-08002B2CF9AE}" pid="51" name="[0000050]">
    <vt:lpwstr>size="13:1"&gt;&lt;block name=""&gt;&lt;content name="区分" cabinex:cell="$0$0"/&gt;&lt;content name="活動名" cabinex:cell="$8$0"/&gt;&lt;content name="活動内容" cabinex:cell="$9$0"/&gt;&lt;content name="主催者" cabinex:cell="$10$0"/&gt;&lt;content name="対象者等" cabinex:cell="$11$0"/&gt;&lt;content name="聴講者数"</vt:lpwstr>
  </property>
  <property fmtid="{D5CDD505-2E9C-101B-9397-08002B2CF9AE}" pid="52" name="[0000051]">
    <vt:lpwstr> cabinex:cell="$12$0"/&gt;&lt;content name="氏名" cabinex:cell="$3$0"/&gt;&lt;/block&gt;&lt;/cabinex:template&gt;&lt;cabinex:template cabinex:name="論文等" cabinex:point="業績一覧!A1" cabinex:size="30:1"&gt;&lt;block name=""&gt;&lt;content name="業績年度"/&gt;&lt;content name="活動区分"/&gt;&lt;content name="活動区分_日"/&gt;&lt;</vt:lpwstr>
  </property>
  <property fmtid="{D5CDD505-2E9C-101B-9397-08002B2CF9AE}" pid="53" name="[0000052]">
    <vt:lpwstr>content name="活動区分_英"/&gt;&lt;content name="タイトル（日）" cabinex:cell="$10$0"/&gt;&lt;content name="タイトル（英）"/&gt;&lt;content name="著者（日）" cabinex:cell="$9$0"/&gt;&lt;content name="著者（英）"/&gt;&lt;content name="担当内容"/&gt;&lt;content name="執筆形態"/&gt;&lt;content name="執筆形態_日"/&gt;&lt;content name="執筆形態_英"/&gt;&lt;co</vt:lpwstr>
  </property>
  <property fmtid="{D5CDD505-2E9C-101B-9397-08002B2CF9AE}" pid="54" name="[0000053]">
    <vt:lpwstr>ntent name="誌名（日）" cabinex:cell="$11$0"/&gt;&lt;content name="誌名（英）"/&gt;&lt;content name="出版者（日）"/&gt;&lt;content name="出版者（英）"/&gt;&lt;content name="巻" cabinex:cell="$12$0"/&gt;&lt;content name="号" cabinex:cell="$13$0"/&gt;&lt;content name="開始ページ" cabinex:cell="$14$0"/&gt;&lt;content name="終了ペー</vt:lpwstr>
  </property>
  <property fmtid="{D5CDD505-2E9C-101B-9397-08002B2CF9AE}" pid="55" name="[0000054]">
    <vt:lpwstr>ジ" cabinex:cell="$15$0"/&gt;&lt;content name="出版年月" cabinex:cell="$16$0"/&gt;&lt;content name="査読の有無"/&gt;&lt;content name="査読の有無_日"/&gt;&lt;content name="査読の有無_英"/&gt;&lt;content name="招待の有無"/&gt;&lt;content name="招待の有無_日"/&gt;&lt;content name="招待の有無_英"/&gt;&lt;content name="記述言語"/&gt;&lt;content name="記述言語</vt:lpwstr>
  </property>
  <property fmtid="{D5CDD505-2E9C-101B-9397-08002B2CF9AE}" pid="56" name="[0000055]">
    <vt:lpwstr>_日"/&gt;&lt;content name="記述言語_英"/&gt;&lt;content name="掲載種別" cabinex:cell="$29$0"/&gt;&lt;content name="掲載種別_日"/&gt;&lt;content name="掲載種別_英"/&gt;&lt;content name="掲載種別名（日）"/&gt;&lt;content name="掲載種別名（英）"/&gt;&lt;content name="国内外区分"/&gt;&lt;content name="国内外区分_日"/&gt;&lt;content name="国内外区分_英"/&gt;&lt;content n</vt:lpwstr>
  </property>
  <property fmtid="{D5CDD505-2E9C-101B-9397-08002B2CF9AE}" pid="57" name="[0000056]">
    <vt:lpwstr>ame="キーワード"/&gt;&lt;content name="専門分野"/&gt;&lt;content name="実施区分"/&gt;&lt;content name="実施区分_日"/&gt;&lt;content name="実施区分_英"/&gt;&lt;content name="添付ファイルURL"/&gt;&lt;content name="リポジトリ登録可否"/&gt;&lt;content name="リポジトリ登録可否_日"/&gt;&lt;content name="リポジトリ登録可否_英"/&gt;&lt;content name="論文原稿の有無"/&gt;&lt;content name</vt:lpwstr>
  </property>
  <property fmtid="{D5CDD505-2E9C-101B-9397-08002B2CF9AE}" pid="58" name="[0000057]">
    <vt:lpwstr>="論文原稿の有無_日"/&gt;&lt;content name="論文原稿の有無_英"/&gt;&lt;content name="リポジトリ公開希望年月日"/&gt;&lt;content name="リポジトリ登録結果"/&gt;&lt;content name="リポジトリ登録結果_日"/&gt;&lt;content name="リポジトリ登録結果_英"/&gt;&lt;content name="リポジトリ登録年月日"/&gt;&lt;content name="リポジトリURL"/&gt;&lt;content name="リポジトリ特記事項"/&gt;&lt;content name="ISS</vt:lpwstr>
  </property>
  <property fmtid="{D5CDD505-2E9C-101B-9397-08002B2CF9AE}" pid="59" name="[0000058]">
    <vt:lpwstr>N"/&gt;&lt;content name="インパクトファクター" cabinex:cell="$23$0"/&gt;&lt;content name="ファーストオーサー" cabinex:cell="$24$0"/&gt;&lt;content name="DOI" cabinex:cell="$17$0"/&gt;&lt;content name="JGlobalID"/&gt;&lt;content name="NAID"/&gt;&lt;content name="PMID"/&gt;&lt;content name="研究者リゾルバーID"/&gt;&lt;content name</vt:lpwstr>
  </property>
  <property fmtid="{D5CDD505-2E9C-101B-9397-08002B2CF9AE}" pid="60" name="[0000059]">
    <vt:lpwstr>="Permalink"/&gt;&lt;content name="URL"/&gt;&lt;content name="概要（日）" cabinex:cell="$25$0"/&gt;&lt;content name="概要（英）"/&gt;&lt;content name="業績を配布設定した共同研究者"/&gt;&lt;content name="登録日時"/&gt;&lt;content name="更新日時"/&gt;&lt;content name="更新者ID"/&gt;&lt;content name="更新種別"/&gt;&lt;content name="RRID"/&gt;&lt;content n</vt:lpwstr>
  </property>
  <property fmtid="{D5CDD505-2E9C-101B-9397-08002B2CF9AE}" pid="61" name="[0000060]">
    <vt:lpwstr>ame="FEEDID"/&gt;&lt;content name="FEEDKIND"/&gt;&lt;content name="RDID"/&gt;&lt;content name="RDKIND"/&gt;&lt;content name="編集制限"/&gt;&lt;content name="編集制限_日"/&gt;&lt;content name="編集制限_英"/&gt;&lt;/block&gt;&lt;/cabinex:template&gt;&lt;cabinex:template cabinex:name="社会活動その他" cabinex:point="業績一覧!A1" cabinex</vt:lpwstr>
  </property>
  <property fmtid="{D5CDD505-2E9C-101B-9397-08002B2CF9AE}" pid="62" name="[0000061]">
    <vt:lpwstr>:size="18:1"&gt;&lt;block name=""&gt;&lt;content name="業績名称" cabinex:cell="$9$0"/&gt;&lt;content name="業績内容" cabinex:cell="$10$0"/&gt;&lt;content name="担当者名" cabinex:cell="$8$0"/&gt;&lt;content name="始期" cabinex:cell="$11$0"/&gt;&lt;content name="終期" cabinex:cell="$12$0"/&gt;&lt;/block&gt;&lt;/cabinex:</vt:lpwstr>
  </property>
  <property fmtid="{D5CDD505-2E9C-101B-9397-08002B2CF9AE}" pid="63" name="[0000062]">
    <vt:lpwstr>template&gt;&lt;cabinex:template cabinex:name="社会活動特記事項" cabinex:point="業績一覧!A1" cabinex:size="18:1"&gt;&lt;block name=""&gt;&lt;content name="自由記述" cabinex:cell="$9$0"/&gt;&lt;content name="特記事項" cabinex:cell="$10$0"/&gt;&lt;content name="担当者名" cabinex:cell="$8$0"/&gt;&lt;/block&gt;&lt;/cabinex:</vt:lpwstr>
  </property>
  <property fmtid="{D5CDD505-2E9C-101B-9397-08002B2CF9AE}" pid="64" name="[0000063]">
    <vt:lpwstr>template&gt;&lt;cabinex:template cabinex:name="研究その他・受賞・ベンチャー・報道" cabinex:point="業績一覧!A1" cabinex:size="14:1"&gt;&lt;block name=""&gt;&lt;content name="担当者名" cabinex:cell="$9$0"/&gt;&lt;content name="タイトル" cabinex:cell="$10$0"/&gt;&lt;content name="内容" cabinex:cell="$11$0"/&gt;&lt;content n</vt:lpwstr>
  </property>
  <property fmtid="{D5CDD505-2E9C-101B-9397-08002B2CF9AE}" pid="65" name="[0000064]">
    <vt:lpwstr>ame="年月" cabinex:cell="$12$0"/&gt;&lt;content name="機関名" cabinex:cell="$13$0"/&gt;&lt;/block&gt;&lt;/cabinex:template&gt;&lt;cabinex:template cabinex:name="奨学寄附金" cabinex:point="奨学寄附金!B3" cabinex:size="5:1"&gt;&lt;block name=""&gt;&lt;content name="業績年度" cabinex:cell="$0$0"/&gt;&lt;content name="</vt:lpwstr>
  </property>
  <property fmtid="{D5CDD505-2E9C-101B-9397-08002B2CF9AE}" pid="66" name="[0000065]">
    <vt:lpwstr>寄附の目的" cabinex:cell="$1$0"/&gt;&lt;content name="機関名" cabinex:cell="$2$0"/&gt;&lt;content name="申込金額" cabinex:cell="$3$0"/&gt;&lt;content name="今年度納入金額" cabinex:cell="$4$0"/&gt;&lt;/block&gt;&lt;/cabinex:template&gt;&lt;cabinex:xml&gt;&lt;root&gt;&lt;block name="パラメータ"&gt;&lt;content name="開始" cabinex:cell="</vt:lpwstr>
  </property>
  <property fmtid="{D5CDD505-2E9C-101B-9397-08002B2CF9AE}" pid="67" name="[0000066]">
    <vt:lpwstr>業績一覧!J2"/&gt;&lt;content name="終了" cabinex:cell="業績一覧!K2"/&gt;&lt;content name="部署" cabinex:cell="業績一覧!L2"/&gt;&lt;content name="領域名" cabinex:cell="業績一覧!B1"/&gt;&lt;/block&gt;&lt;block name="部門紹介"&gt;&lt;block name="部門スタッフ" cabinex:template="職員" cabinex:loop="30" cabinex:repeat="y" cabinex:</vt:lpwstr>
  </property>
  <property fmtid="{D5CDD505-2E9C-101B-9397-08002B2CF9AE}" pid="68" name="[0000067]">
    <vt:lpwstr>render-only="false" cabinex:cell="業績一覧!B3"/&gt;&lt;block name="領域名・奨学寄附金登録" cabinex:template="研究実績" cabinex:loop="5" cabinex:repeat="y" cabinex:render-only="false" cabinex:cell="領域名・奨学寄附金登録!B3"/&gt;&lt;block name="部門キーワード・研究の概要一覧"&gt;&lt;block name=""&gt;&lt;content name="業績年"/&gt;</vt:lpwstr>
  </property>
  <property fmtid="{D5CDD505-2E9C-101B-9397-08002B2CF9AE}" pid="69" name="[0000068]">
    <vt:lpwstr>&lt;content name="部門コード"/&gt;&lt;content name="研究の概要" cabinex:cell="業績一覧!B36"/&gt;&lt;content name="研究の概要（英）"/&gt;&lt;content name="研究のキーワード" cabinex:cell="業績一覧!B39"/&gt;&lt;content name="特色等" cabinex:cell="業績一覧!B45"/&gt;&lt;content name="特色等（英）"/&gt;&lt;content name="本学の理念との関係" cabinex:cell="</vt:lpwstr>
  </property>
  <property fmtid="{D5CDD505-2E9C-101B-9397-08002B2CF9AE}" pid="70" name="[0000069]">
    <vt:lpwstr>業績一覧!B48"/&gt;&lt;content name="本学の理念との関係（英）"/&gt;&lt;content name="構成内容等" cabinex:cell="業績一覧!B42"/&gt;&lt;content name="登録日時"/&gt;&lt;content name="更新日時"/&gt;&lt;content name="更新者ID"/&gt;&lt;content name="更新種別"/&gt;&lt;content name="RRID"/&gt;&lt;content name="FEEDID"/&gt;&lt;content name="FEEDKIND"/&gt;&lt;conte</vt:lpwstr>
  </property>
  <property fmtid="{D5CDD505-2E9C-101B-9397-08002B2CF9AE}" pid="71" name="[0000070]">
    <vt:lpwstr>nt name="RDID"/&gt;&lt;content name="RDKIND"/&gt;&lt;content name="編集制限"/&gt;&lt;content name="編集制限_日"/&gt;&lt;content name="編集制限_英"/&gt;&lt;/block&gt;&lt;/block&gt;&lt;/block&gt;&lt;block name="英文・著書" cabinex:template="著書" cabinex:loop="50" cabinex:repeat="y" cabinex:render-only="false" cabinex:cell="</vt:lpwstr>
  </property>
  <property fmtid="{D5CDD505-2E9C-101B-9397-08002B2CF9AE}" pid="72" name="[0000071]">
    <vt:lpwstr>業績一覧!B62"/&gt;&lt;block name="英文・著書（分担執筆）" cabinex:template="著書（分担執筆）_英" cabinex:loop="50" cabinex:repeat="y" cabinex:render-only="false" cabinex:cell="業績一覧!B114"/&gt;&lt;block name="英文・著書（編纂・編集・監修）" cabinex:template="著書" cabinex:loop="50" cabinex:repeat="y" cabinex:</vt:lpwstr>
  </property>
  <property fmtid="{D5CDD505-2E9C-101B-9397-08002B2CF9AE}" pid="73" name="[0000072]">
    <vt:lpwstr>render-only="false" cabinex:cell="業績一覧!B166"/&gt;&lt;block name="英文：論文等原著論文（審査有）" cabinex:template="論文等" cabinex:loop="50" cabinex:repeat="y" cabinex:render-only="false" cabinex:cell="業績一覧!B219"/&gt;&lt;block name="英文：論文等原著論文（審査無）" cabinex:template="論文等" cabinex:loop</vt:lpwstr>
  </property>
  <property fmtid="{D5CDD505-2E9C-101B-9397-08002B2CF9AE}" pid="74" name="[0000073]">
    <vt:lpwstr>="50" cabinex:repeat="y" cabinex:render-only="false" cabinex:cell="業績一覧!B271"/&gt;&lt;block name="英文：論文等原著論文（総説）" cabinex:template="論文等" cabinex:loop="50" cabinex:repeat="y" cabinex:render-only="false" cabinex:cell="業績一覧!B323"/&gt;&lt;block name="英文：論文等その他研究等実績（報告書を含</vt:lpwstr>
  </property>
  <property fmtid="{D5CDD505-2E9C-101B-9397-08002B2CF9AE}" pid="75" name="[0000074]">
    <vt:lpwstr>む）" cabinex:template="論文等" cabinex:loop="50" cabinex:repeat="y" cabinex:render-only="false" cabinex:cell="業績一覧!B375"/&gt;&lt;block name="英文：論文等国際会議論文" cabinex:template="論文等" cabinex:loop="50" cabinex:repeat="y" cabinex:render-only="false" cabinex:cell="業績一覧!B42</vt:lpwstr>
  </property>
  <property fmtid="{D5CDD505-2E9C-101B-9397-08002B2CF9AE}" pid="76" name="[0000075]">
    <vt:lpwstr>7"/&gt;&lt;block name="和文：著書" cabinex:template="著書" cabinex:loop="50" cabinex:repeat="y" cabinex:render-only="false" cabinex:cell="業績一覧!B480"/&gt;&lt;block name="和文：著書（分担執筆）" cabinex:template="著書（分担執筆）_日" cabinex:loop="50" cabinex:repeat="y" cabinex:render-only="fals</vt:lpwstr>
  </property>
  <property fmtid="{D5CDD505-2E9C-101B-9397-08002B2CF9AE}" pid="77" name="[0000076]">
    <vt:lpwstr>e" cabinex:cell="業績一覧!B532"/&gt;&lt;block name="和文：著書（編纂・編集・監修）" cabinex:template="著書" cabinex:loop="50" cabinex:repeat="y" cabinex:render-only="false" cabinex:cell="業績一覧!B584"/&gt;&lt;block name="和文：論文等原著論文（審査有）" cabinex:template="論文等" cabinex:loop="50" cabinex:repe</vt:lpwstr>
  </property>
  <property fmtid="{D5CDD505-2E9C-101B-9397-08002B2CF9AE}" pid="78" name="[0000077]">
    <vt:lpwstr>at="y" cabinex:render-only="false" cabinex:cell="業績一覧!B637"/&gt;&lt;block name="和文：論文等原著論文（審査無）" cabinex:template="論文等" cabinex:loop="50" cabinex:repeat="y" cabinex:render-only="false" cabinex:cell="業績一覧!B689"/&gt;&lt;block name="和文：論文等原著論文（総説）" cabinex:template="論文等</vt:lpwstr>
  </property>
  <property fmtid="{D5CDD505-2E9C-101B-9397-08002B2CF9AE}" pid="79" name="[0000078]">
    <vt:lpwstr>" cabinex:loop="50" cabinex:repeat="y" cabinex:render-only="false" cabinex:cell="業績一覧!B741"/&gt;&lt;block name="和文：論文等その他研究等実績（報告書を含む）" cabinex:template="論文等" cabinex:loop="50" cabinex:repeat="y" cabinex:render-only="false" cabinex:cell="業績一覧!B793"/&gt;&lt;block name</vt:lpwstr>
  </property>
  <property fmtid="{D5CDD505-2E9C-101B-9397-08002B2CF9AE}" pid="80" name="[0000079]">
    <vt:lpwstr>="和文：論文等国際会議論文" cabinex:template="論文等" cabinex:loop="50" cabinex:repeat="y" cabinex:render-only="false" cabinex:cell="業績一覧!B845"/&gt;&lt;block name="国際学会特別講演" cabinex:template="講演・口頭発表等" cabinex:loop="50" cabinex:repeat="y" cabinex:render-only="false" cabinex:c</vt:lpwstr>
  </property>
  <property fmtid="{D5CDD505-2E9C-101B-9397-08002B2CF9AE}" pid="81" name="[0000080]">
    <vt:lpwstr>ell="業績一覧!B899"/&gt;&lt;block name="国際学会シンポジスト・パネリスト等" cabinex:template="講演・口頭発表等" cabinex:loop="50" cabinex:repeat="y" cabinex:render-only="false" cabinex:cell="業績一覧!B951"/&gt;&lt;block name="国際学会一般講演（口演）" cabinex:template="講演・口頭発表等" cabinex:loop="50" cabinex:repeat</vt:lpwstr>
  </property>
  <property fmtid="{D5CDD505-2E9C-101B-9397-08002B2CF9AE}" pid="82" name="[0000081]">
    <vt:lpwstr>="y" cabinex:render-only="false" cabinex:cell="業績一覧!B1003"/&gt;&lt;block name="国際学会一般講演（ポスター）" cabinex:template="講演・口頭発表等" cabinex:loop="50" cabinex:repeat="y" cabinex:render-only="false" cabinex:cell="業績一覧!B1055"/&gt;&lt;block name="国際学会一般講演" cabinex:template="講演・口頭</vt:lpwstr>
  </property>
  <property fmtid="{D5CDD505-2E9C-101B-9397-08002B2CF9AE}" pid="83" name="[0000082]">
    <vt:lpwstr>発表等" cabinex:loop="50" cabinex:repeat="y" cabinex:render-only="false" cabinex:cell="業績一覧!B1107"/&gt;&lt;block name="国際学会その他" cabinex:template="講演・口頭発表等" cabinex:loop="50" cabinex:repeat="y" cabinex:render-only="false" cabinex:cell="業績一覧!B1159"/&gt;&lt;block name="国内学</vt:lpwstr>
  </property>
  <property fmtid="{D5CDD505-2E9C-101B-9397-08002B2CF9AE}" pid="84" name="[0000083]">
    <vt:lpwstr>会特別講演" cabinex:template="講演・口頭発表等" cabinex:loop="50" cabinex:repeat="y" cabinex:render-only="false" cabinex:cell="業績一覧!B1212"/&gt;&lt;block name="国内学会シンポジスト・パネリスト等" cabinex:template="講演・口頭発表等" cabinex:loop="100" cabinex:repeat="y" cabinex:render-only="false" ca</vt:lpwstr>
  </property>
  <property fmtid="{D5CDD505-2E9C-101B-9397-08002B2CF9AE}" pid="85" name="[0000084]">
    <vt:lpwstr>binex:cell="業績一覧!B1264"/&gt;&lt;block name="国内学会一般講演（口演）" cabinex:template="講演・口頭発表等" cabinex:loop="100" cabinex:repeat="y" cabinex:render-only="false" cabinex:cell="業績一覧!B1366"/&gt;&lt;block name="国内学会一般講演（ポスター）" cabinex:template="講演・口頭発表等" cabinex:loop="100" cabine</vt:lpwstr>
  </property>
  <property fmtid="{D5CDD505-2E9C-101B-9397-08002B2CF9AE}" pid="86" name="[0000085]">
    <vt:lpwstr>x:repeat="y" cabinex:render-only="false" cabinex:cell="業績一覧!B1468"/&gt;&lt;block name="国内学会一般講演" cabinex:template="講演・口頭発表等" cabinex:loop="50" cabinex:repeat="y" cabinex:render-only="false" cabinex:cell="業績一覧!B1570"/&gt;&lt;block name="国内学会その他" cabinex:template="講演・口</vt:lpwstr>
  </property>
  <property fmtid="{D5CDD505-2E9C-101B-9397-08002B2CF9AE}" pid="87" name="[0000086]">
    <vt:lpwstr>頭発表等" cabinex:loop="50" cabinex:repeat="y" cabinex:render-only="false" cabinex:cell="業績一覧!B1622"/&gt;&lt;block name="国内学会(地方）特別講演" cabinex:template="講演・口頭発表等" cabinex:loop="50" cabinex:repeat="y" cabinex:render-only="false" cabinex:cell="業績一覧!B1675"/&gt;&lt;block nam</vt:lpwstr>
  </property>
  <property fmtid="{D5CDD505-2E9C-101B-9397-08002B2CF9AE}" pid="88" name="[0000087]">
    <vt:lpwstr>e="国内学会（地方）シンポジスト・パネリスト等" cabinex:template="講演・口頭発表等" cabinex:loop="50" cabinex:repeat="y" cabinex:render-only="false" cabinex:cell="業績一覧!B1727"/&gt;&lt;block name="国内学会（地方）一般講演（口演）" cabinex:template="講演・口頭発表等" cabinex:loop="50" cabinex:repeat="y" cabinex:rende</vt:lpwstr>
  </property>
  <property fmtid="{D5CDD505-2E9C-101B-9397-08002B2CF9AE}" pid="89" name="[0000088]">
    <vt:lpwstr>r-only="false" cabinex:cell="業績一覧!B1779"/&gt;&lt;block name="国内学会（地方）一般講演（ポスター）" cabinex:template="講演・口頭発表等" cabinex:loop="50" cabinex:repeat="y" cabinex:render-only="false" cabinex:cell="業績一覧!B1831"/&gt;&lt;block name="国内学会（地方）一般講演" cabinex:template="講演・口頭発表等" cabin</vt:lpwstr>
  </property>
  <property fmtid="{D5CDD505-2E9C-101B-9397-08002B2CF9AE}" pid="90" name="[0000089]">
    <vt:lpwstr>ex:loop="50" cabinex:repeat="y" cabinex:render-only="false" cabinex:cell="業績一覧!B1883"/&gt;&lt;block name="国内学会（地方）その他" cabinex:template="講演・口頭発表等" cabinex:loop="50" cabinex:repeat="y" cabinex:render-only="false" cabinex:cell="業績一覧!B1935"/&gt;&lt;block name="その他の研究会・集</vt:lpwstr>
  </property>
  <property fmtid="{D5CDD505-2E9C-101B-9397-08002B2CF9AE}" pid="91" name="[0000090]">
    <vt:lpwstr>会特別講演" cabinex:template="講演・口頭発表等" cabinex:loop="50" cabinex:repeat="y" cabinex:render-only="false" cabinex:cell="業績一覧!B1988"/&gt;&lt;block name="その他の研究会・集会シンポジスト・パネリスト等" cabinex:template="講演・口頭発表等" cabinex:loop="50" cabinex:repeat="y" cabinex:render-only="fals</vt:lpwstr>
  </property>
  <property fmtid="{D5CDD505-2E9C-101B-9397-08002B2CF9AE}" pid="92" name="[0000091]">
    <vt:lpwstr>e" cabinex:cell="業績一覧!B2040"/&gt;&lt;block name="その他の研究会・集会一般講演（口演）" cabinex:template="講演・口頭発表等" cabinex:loop="50" cabinex:repeat="y" cabinex:render-only="false" cabinex:cell="業績一覧!B2092"/&gt;&lt;block name="その他の研究会・集会一般講演（ポスター）" cabinex:template="講演・口頭発表等" cabinex:l</vt:lpwstr>
  </property>
  <property fmtid="{D5CDD505-2E9C-101B-9397-08002B2CF9AE}" pid="93" name="[0000092]">
    <vt:lpwstr>oop="50" cabinex:repeat="y" cabinex:render-only="false" cabinex:cell="業績一覧!B2144"/&gt;&lt;block name="その他の研究会・集会一般講演" cabinex:template="講演・口頭発表等" cabinex:loop="50" cabinex:repeat="y" cabinex:render-only="false" cabinex:cell="業績一覧!B2196"/&gt;&lt;block name="その他の研究会・集会</vt:lpwstr>
  </property>
  <property fmtid="{D5CDD505-2E9C-101B-9397-08002B2CF9AE}" pid="94" name="[0000093]">
    <vt:lpwstr>その他" cabinex:template="講演・口頭発表等" cabinex:loop="50" cabinex:repeat="y" cabinex:render-only="false" cabinex:cell="業績一覧!B2248"/&gt;&lt;block name="特許等" cabinex:template="特許等" cabinex:loop="10" cabinex:repeat="y" cabinex:render-only="false" cabinex:cell="業績一覧!B2301</vt:lpwstr>
  </property>
  <property fmtid="{D5CDD505-2E9C-101B-9397-08002B2CF9AE}" pid="95" name="[0000094]">
    <vt:lpwstr>"/&gt;&lt;block name="その他業績" cabinex:template="その他業績" cabinex:loop="20" cabinex:repeat="y" cabinex:render-only="false" cabinex:cell="業績一覧!B2313"/&gt;&lt;block name="科研費・研究助成金等（プロジェクト活動）" cabinex:template="科研費・研究助成金等" cabinex:loop="50" cabinex:repeat="y" cabinex:rende</vt:lpwstr>
  </property>
  <property fmtid="{D5CDD505-2E9C-101B-9397-08002B2CF9AE}" pid="96" name="[0000095]">
    <vt:lpwstr>r-only="false" cabinex:cell="業績一覧!B2337"/&gt;&lt;block name="科研費・研究助成金等（科研費・学内競争的資金等）" cabinex:template="科研費・研究助成金等" cabinex:loop="50" cabinex:repeat="y" cabinex:render-only="false" cabinex:cell="業績一覧!B2389"/&gt;&lt;block name="学会の開催" cabinex:template="学会の開催" cabinex</vt:lpwstr>
  </property>
  <property fmtid="{D5CDD505-2E9C-101B-9397-08002B2CF9AE}" pid="97" name="[0000096]">
    <vt:lpwstr>:loop="50" cabinex:repeat="y" cabinex:render-only="false" cabinex:cell="業績一覧!B2447"/&gt;&lt;block name="学会の実績" cabinex:template="学会の実績" cabinex:loop="300" cabinex:repeat="y" cabinex:render-only="false" cabinex:cell="業績一覧!B2500"/&gt;&lt;block name="座長" cabinex:templat</vt:lpwstr>
  </property>
  <property fmtid="{D5CDD505-2E9C-101B-9397-08002B2CF9AE}" pid="98" name="[0000097]">
    <vt:lpwstr>e="座長" cabinex:loop="50" cabinex:repeat="y" cabinex:render-only="false" cabinex:cell="業績一覧!B2803"/&gt;&lt;block name="学術雑誌等の編集" cabinex:template="学術雑誌等の編集" cabinex:loop="50" cabinex:repeat="y" cabinex:render-only="false" cabinex:cell="業績一覧!B2856"/&gt;&lt;block name="</vt:lpwstr>
  </property>
  <property fmtid="{D5CDD505-2E9C-101B-9397-08002B2CF9AE}" pid="99" name="[0000098]">
    <vt:lpwstr>その他" cabinex:template="研究その他・受賞・ベンチャー・報道" cabinex:loop="50" cabinex:repeat="y" cabinex:render-only="false" cabinex:cell="業績一覧!B2908"/&gt;&lt;block name="行政等企画参画" cabinex:template="行政等企画参画" cabinex:loop="50" cabinex:repeat="y" cabinex:render-only="false" cabinex</vt:lpwstr>
  </property>
  <property fmtid="{D5CDD505-2E9C-101B-9397-08002B2CF9AE}" pid="100" name="[0000099]">
    <vt:lpwstr>:cell="業績一覧!B2963"/&gt;&lt;block name="学外教育活動" cabinex:template="学外教育活動" cabinex:loop="55" cabinex:repeat="y" cabinex:render-only="false" cabinex:cell="業績一覧!B3016"/&gt;&lt;block name="国際協力事業" cabinex:template="国際協力事業" cabinex:loop="18" cabinex:repeat="y" cabinex:rend</vt:lpwstr>
  </property>
  <property fmtid="{D5CDD505-2E9C-101B-9397-08002B2CF9AE}" pid="101" name="[0000100]">
    <vt:lpwstr>er-only="false" cabinex:cell="業績一覧!B3076"/&gt;&lt;block name="社会活動その他" cabinex:template="社会活動その他" cabinex:loop="50" cabinex:repeat="y" cabinex:render-only="false" cabinex:cell="業績一覧!B3096"/&gt;&lt;block name="社会活動特記事項" cabinex:template="社会活動特記事項" cabinex:loop="50" ca</vt:lpwstr>
  </property>
  <property fmtid="{D5CDD505-2E9C-101B-9397-08002B2CF9AE}" pid="102" name="[0000101]">
    <vt:lpwstr>binex:repeat="y" cabinex:render-only="false" cabinex:cell="業績一覧!B3148"/&gt;&lt;block name="奨学寄附金" cabinex:template="奨学寄附金" cabinex:loop="50" cabinex:repeat="y" cabinex:render-only="false" cabinex:cell="奨学寄附金!B3"/&gt;&lt;/root&gt;&lt;/cabinex:xml&gt;&lt;/cabinex:root&gt;</vt:lpwstr>
  </property>
  <property fmtid="{D5CDD505-2E9C-101B-9397-08002B2CF9AE}" pid="103" name="KSOProductBuildVer">
    <vt:lpwstr>1033-10.2.0.6020</vt:lpwstr>
  </property>
</Properties>
</file>