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C:\Users\ryon1123\Downloads\2023 研究活動一覧\"/>
    </mc:Choice>
  </mc:AlternateContent>
  <xr:revisionPtr revIDLastSave="0" documentId="13_ncr:1_{360165E4-3CE0-46BC-9CDE-F98A43A036E3}" xr6:coauthVersionLast="47" xr6:coauthVersionMax="47" xr10:uidLastSave="{00000000-0000-0000-0000-000000000000}"/>
  <bookViews>
    <workbookView xWindow="-120" yWindow="-120" windowWidth="29040" windowHeight="15840" tabRatio="520" xr2:uid="{00000000-000D-0000-FFFF-FFFF00000000}"/>
  </bookViews>
  <sheets>
    <sheet name="業績一覧" sheetId="1" r:id="rId1"/>
    <sheet name="領域名・奨学寄附金登録" sheetId="2" r:id="rId2"/>
    <sheet name="奨学寄附金" sheetId="3" r:id="rId3"/>
  </sheets>
  <definedNames>
    <definedName name="_xlnm.Print_Area" localSheetId="0">業績一覧!$A$1:$H$244</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41" i="1" l="1"/>
  <c r="X241" i="1"/>
  <c r="W241" i="1"/>
  <c r="B241" i="1"/>
  <c r="AJ238" i="1"/>
  <c r="X238" i="1"/>
  <c r="W238" i="1"/>
  <c r="B238" i="1"/>
  <c r="F235" i="1"/>
  <c r="D235" i="1"/>
  <c r="B235" i="1"/>
  <c r="D229" i="1"/>
  <c r="C229" i="1"/>
  <c r="F225" i="1"/>
  <c r="AJ219" i="1"/>
  <c r="X219" i="1"/>
  <c r="W219" i="1"/>
  <c r="J219" i="1"/>
  <c r="C219" i="1"/>
  <c r="B219" i="1"/>
  <c r="AJ216" i="1"/>
  <c r="X216" i="1"/>
  <c r="W216" i="1"/>
  <c r="J216" i="1"/>
  <c r="C216" i="1"/>
  <c r="B216" i="1"/>
  <c r="AJ213" i="1"/>
  <c r="X213" i="1"/>
  <c r="W213" i="1"/>
  <c r="J213" i="1"/>
  <c r="C213" i="1"/>
  <c r="B213" i="1"/>
  <c r="E192" i="1"/>
  <c r="C187" i="1"/>
  <c r="C186" i="1"/>
  <c r="F183" i="1"/>
  <c r="F180" i="1"/>
  <c r="G177" i="1"/>
  <c r="G174" i="1"/>
  <c r="AJ169" i="1"/>
  <c r="X169" i="1"/>
  <c r="W169" i="1"/>
  <c r="J169" i="1"/>
  <c r="C169" i="1"/>
  <c r="B169" i="1"/>
  <c r="Z165" i="1"/>
  <c r="J164" i="1"/>
  <c r="AJ162" i="1"/>
  <c r="X162" i="1"/>
  <c r="W162" i="1"/>
  <c r="J162" i="1"/>
  <c r="C162" i="1"/>
  <c r="B162" i="1"/>
  <c r="AJ159" i="1"/>
  <c r="X159" i="1"/>
  <c r="W159" i="1"/>
  <c r="J159" i="1"/>
  <c r="C159" i="1"/>
  <c r="B159" i="1"/>
  <c r="AJ156" i="1"/>
  <c r="X156" i="1"/>
  <c r="W156" i="1"/>
  <c r="J156" i="1"/>
  <c r="C156" i="1"/>
  <c r="B156" i="1"/>
  <c r="AJ153" i="1"/>
  <c r="X153" i="1"/>
  <c r="W153" i="1"/>
  <c r="J153" i="1"/>
  <c r="C153" i="1"/>
  <c r="B153" i="1"/>
  <c r="AJ150" i="1"/>
  <c r="X150" i="1"/>
  <c r="W150" i="1"/>
  <c r="J150" i="1"/>
  <c r="C150" i="1"/>
  <c r="B150" i="1"/>
  <c r="AA149" i="1"/>
  <c r="AA152" i="1" s="1"/>
  <c r="B149" i="1"/>
  <c r="AJ147" i="1"/>
  <c r="X147" i="1"/>
  <c r="W147" i="1"/>
  <c r="J147" i="1"/>
  <c r="C147" i="1"/>
  <c r="B147" i="1"/>
  <c r="B146" i="1"/>
  <c r="AJ143" i="1"/>
  <c r="X143" i="1"/>
  <c r="W143" i="1"/>
  <c r="J143" i="1"/>
  <c r="C143" i="1"/>
  <c r="B143" i="1"/>
  <c r="AJ140" i="1"/>
  <c r="X140" i="1"/>
  <c r="W140" i="1"/>
  <c r="J140" i="1"/>
  <c r="C140" i="1"/>
  <c r="B140" i="1"/>
  <c r="AJ137" i="1"/>
  <c r="X137" i="1"/>
  <c r="W137" i="1"/>
  <c r="J137" i="1"/>
  <c r="C137" i="1"/>
  <c r="B137" i="1"/>
  <c r="AJ134" i="1"/>
  <c r="X134" i="1"/>
  <c r="W134" i="1"/>
  <c r="J134" i="1"/>
  <c r="C134" i="1"/>
  <c r="B134" i="1"/>
  <c r="AJ131" i="1"/>
  <c r="X131" i="1"/>
  <c r="W131" i="1"/>
  <c r="J131" i="1"/>
  <c r="C131" i="1"/>
  <c r="B131" i="1"/>
  <c r="AA130" i="1"/>
  <c r="AA133" i="1" s="1"/>
  <c r="B130" i="1"/>
  <c r="AJ128" i="1"/>
  <c r="X128" i="1"/>
  <c r="W128" i="1"/>
  <c r="J128" i="1"/>
  <c r="C128" i="1"/>
  <c r="B128" i="1"/>
  <c r="B127" i="1"/>
  <c r="AJ124" i="1"/>
  <c r="X124" i="1"/>
  <c r="W124" i="1"/>
  <c r="J124" i="1"/>
  <c r="C124" i="1"/>
  <c r="B124" i="1"/>
  <c r="AJ121" i="1"/>
  <c r="X121" i="1"/>
  <c r="W121" i="1"/>
  <c r="J121" i="1"/>
  <c r="C121" i="1"/>
  <c r="B121" i="1"/>
  <c r="AJ118" i="1"/>
  <c r="X118" i="1"/>
  <c r="W118" i="1"/>
  <c r="J118" i="1"/>
  <c r="C118" i="1"/>
  <c r="B118" i="1"/>
  <c r="AJ115" i="1"/>
  <c r="X115" i="1"/>
  <c r="W115" i="1"/>
  <c r="C115" i="1"/>
  <c r="AJ114" i="1"/>
  <c r="X114" i="1"/>
  <c r="W114" i="1"/>
  <c r="C114" i="1"/>
  <c r="AJ113" i="1"/>
  <c r="X113" i="1"/>
  <c r="W113" i="1"/>
  <c r="C113" i="1"/>
  <c r="AJ112" i="1"/>
  <c r="X112" i="1"/>
  <c r="W112" i="1"/>
  <c r="C112" i="1"/>
  <c r="AJ111" i="1"/>
  <c r="X111" i="1"/>
  <c r="W111" i="1"/>
  <c r="C111" i="1"/>
  <c r="AJ108" i="1"/>
  <c r="X108" i="1"/>
  <c r="W108" i="1"/>
  <c r="J108" i="1"/>
  <c r="C108" i="1"/>
  <c r="B108" i="1"/>
  <c r="AA107" i="1"/>
  <c r="AA110" i="1" s="1"/>
  <c r="B107" i="1"/>
  <c r="AJ105" i="1"/>
  <c r="X105" i="1"/>
  <c r="W105" i="1"/>
  <c r="J105" i="1"/>
  <c r="C105" i="1"/>
  <c r="B105" i="1"/>
  <c r="B104" i="1"/>
  <c r="AJ101" i="1"/>
  <c r="X101" i="1"/>
  <c r="W101" i="1"/>
  <c r="J101" i="1"/>
  <c r="C101" i="1"/>
  <c r="B101" i="1"/>
  <c r="AJ98" i="1"/>
  <c r="X98" i="1"/>
  <c r="W98" i="1"/>
  <c r="J98" i="1"/>
  <c r="C98" i="1"/>
  <c r="B98" i="1"/>
  <c r="AJ95" i="1"/>
  <c r="X95" i="1"/>
  <c r="W95" i="1"/>
  <c r="J95" i="1"/>
  <c r="C95" i="1"/>
  <c r="B95" i="1"/>
  <c r="AJ92" i="1"/>
  <c r="X92" i="1"/>
  <c r="W92" i="1"/>
  <c r="J92" i="1"/>
  <c r="C92" i="1"/>
  <c r="B92" i="1"/>
  <c r="AJ89" i="1"/>
  <c r="X89" i="1"/>
  <c r="W89" i="1"/>
  <c r="J89" i="1"/>
  <c r="C89" i="1"/>
  <c r="B89" i="1"/>
  <c r="AA88" i="1"/>
  <c r="AA91" i="1" s="1"/>
  <c r="B88" i="1"/>
  <c r="AJ86" i="1"/>
  <c r="X86" i="1"/>
  <c r="W86" i="1"/>
  <c r="J86" i="1"/>
  <c r="C86" i="1"/>
  <c r="B86" i="1"/>
  <c r="B85" i="1"/>
  <c r="Z84" i="1"/>
  <c r="B84" i="1"/>
  <c r="J83" i="1"/>
  <c r="J82" i="1"/>
  <c r="C82" i="1"/>
  <c r="AJ81" i="1"/>
  <c r="AG81" i="1"/>
  <c r="X81" i="1"/>
  <c r="W81" i="1"/>
  <c r="J81" i="1"/>
  <c r="AE81" i="1" s="1"/>
  <c r="AF81" i="1" s="1"/>
  <c r="C81" i="1"/>
  <c r="B81" i="1"/>
  <c r="AJ78" i="1"/>
  <c r="AG78" i="1"/>
  <c r="X78" i="1"/>
  <c r="W78" i="1"/>
  <c r="J78" i="1"/>
  <c r="AE78" i="1" s="1"/>
  <c r="AF78" i="1" s="1"/>
  <c r="C78" i="1"/>
  <c r="B78" i="1"/>
  <c r="AJ75" i="1"/>
  <c r="AG75" i="1"/>
  <c r="X75" i="1"/>
  <c r="W75" i="1"/>
  <c r="J75" i="1"/>
  <c r="AE75" i="1" s="1"/>
  <c r="AF75" i="1" s="1"/>
  <c r="C75" i="1"/>
  <c r="B75" i="1"/>
  <c r="AM72" i="1"/>
  <c r="AJ72" i="1"/>
  <c r="AG72" i="1"/>
  <c r="X72" i="1"/>
  <c r="W72" i="1"/>
  <c r="J72" i="1"/>
  <c r="AE72" i="1" s="1"/>
  <c r="AF72" i="1" s="1"/>
  <c r="C72" i="1"/>
  <c r="B72" i="1"/>
  <c r="AA71" i="1"/>
  <c r="AA74" i="1" s="1"/>
  <c r="B71" i="1"/>
  <c r="AM69" i="1"/>
  <c r="AJ69" i="1"/>
  <c r="AG69" i="1"/>
  <c r="X69" i="1"/>
  <c r="W69" i="1"/>
  <c r="J69" i="1"/>
  <c r="AE69" i="1" s="1"/>
  <c r="AF69" i="1" s="1"/>
  <c r="C69" i="1"/>
  <c r="B69" i="1"/>
  <c r="B68" i="1"/>
  <c r="AJ65" i="1"/>
  <c r="X65" i="1"/>
  <c r="W65" i="1"/>
  <c r="J65" i="1"/>
  <c r="C65" i="1"/>
  <c r="B65" i="1"/>
  <c r="AJ62" i="1"/>
  <c r="X62" i="1"/>
  <c r="W62" i="1"/>
  <c r="J62" i="1"/>
  <c r="C62" i="1"/>
  <c r="B62" i="1"/>
  <c r="AA61" i="1"/>
  <c r="AA64" i="1" s="1"/>
  <c r="B64" i="1" s="1"/>
  <c r="B61" i="1"/>
  <c r="AJ59" i="1"/>
  <c r="X59" i="1"/>
  <c r="W59" i="1"/>
  <c r="J59" i="1"/>
  <c r="C59" i="1"/>
  <c r="B59" i="1"/>
  <c r="B58" i="1"/>
  <c r="AJ55" i="1"/>
  <c r="AG55" i="1"/>
  <c r="X55" i="1"/>
  <c r="W55" i="1"/>
  <c r="J55" i="1"/>
  <c r="AE55" i="1" s="1"/>
  <c r="AF55" i="1" s="1"/>
  <c r="C55" i="1"/>
  <c r="B55" i="1"/>
  <c r="AG54" i="1"/>
  <c r="AG53" i="1"/>
  <c r="AJ52" i="1"/>
  <c r="AG52" i="1"/>
  <c r="X52" i="1"/>
  <c r="W52" i="1"/>
  <c r="J52" i="1"/>
  <c r="AE52" i="1" s="1"/>
  <c r="AF52" i="1" s="1"/>
  <c r="C52" i="1"/>
  <c r="B52" i="1"/>
  <c r="AG51" i="1"/>
  <c r="AG50" i="1"/>
  <c r="AV49" i="1"/>
  <c r="AU49" i="1"/>
  <c r="AT49" i="1"/>
  <c r="AQ49" i="1"/>
  <c r="AP49" i="1"/>
  <c r="AO49" i="1"/>
  <c r="AN49" i="1"/>
  <c r="AM49" i="1"/>
  <c r="AJ49" i="1"/>
  <c r="AG49" i="1"/>
  <c r="X49" i="1"/>
  <c r="W49" i="1"/>
  <c r="J49" i="1"/>
  <c r="AE49" i="1" s="1"/>
  <c r="AF49" i="1" s="1"/>
  <c r="C49" i="1"/>
  <c r="B49" i="1"/>
  <c r="AG48" i="1"/>
  <c r="AG47" i="1"/>
  <c r="AV46" i="1"/>
  <c r="AU46" i="1"/>
  <c r="AT46" i="1"/>
  <c r="AQ46" i="1"/>
  <c r="AP46" i="1"/>
  <c r="AO46" i="1"/>
  <c r="AN46" i="1"/>
  <c r="AM46" i="1"/>
  <c r="AJ46" i="1"/>
  <c r="AG46" i="1"/>
  <c r="X46" i="1"/>
  <c r="W46" i="1"/>
  <c r="J46" i="1"/>
  <c r="AE46" i="1" s="1"/>
  <c r="AF46" i="1" s="1"/>
  <c r="C46" i="1"/>
  <c r="B46" i="1"/>
  <c r="AG45" i="1"/>
  <c r="AA45" i="1"/>
  <c r="AA48" i="1" s="1"/>
  <c r="B45" i="1"/>
  <c r="AG44" i="1"/>
  <c r="AV43" i="1"/>
  <c r="AU43" i="1"/>
  <c r="AT43" i="1"/>
  <c r="AQ43" i="1"/>
  <c r="AP43" i="1"/>
  <c r="AO43" i="1"/>
  <c r="AN43" i="1"/>
  <c r="AM43" i="1"/>
  <c r="AJ43" i="1"/>
  <c r="AG43" i="1"/>
  <c r="X43" i="1"/>
  <c r="W43" i="1"/>
  <c r="J43" i="1"/>
  <c r="AE43" i="1" s="1"/>
  <c r="AF43" i="1" s="1"/>
  <c r="C43" i="1"/>
  <c r="B43" i="1"/>
  <c r="B42" i="1"/>
  <c r="Z41" i="1"/>
  <c r="B41" i="1"/>
  <c r="AJ39" i="1"/>
  <c r="X39" i="1"/>
  <c r="W39" i="1"/>
  <c r="J39" i="1"/>
  <c r="C39" i="1"/>
  <c r="B39" i="1"/>
  <c r="AJ36" i="1"/>
  <c r="X36" i="1"/>
  <c r="W36" i="1"/>
  <c r="J36" i="1"/>
  <c r="C36" i="1"/>
  <c r="B36" i="1"/>
  <c r="AA35" i="1"/>
  <c r="AA38" i="1" s="1"/>
  <c r="B38" i="1" s="1"/>
  <c r="B35" i="1"/>
  <c r="AJ33" i="1"/>
  <c r="X33" i="1"/>
  <c r="W33" i="1"/>
  <c r="J33" i="1"/>
  <c r="C33" i="1"/>
  <c r="B33" i="1"/>
  <c r="B32" i="1"/>
  <c r="B31" i="1"/>
  <c r="B30" i="1"/>
  <c r="M28" i="1"/>
  <c r="L28" i="1"/>
  <c r="K28" i="1"/>
  <c r="J28" i="1"/>
  <c r="G28" i="1"/>
  <c r="F28" i="1"/>
  <c r="E28" i="1"/>
  <c r="D28" i="1"/>
  <c r="M27" i="1"/>
  <c r="L27" i="1"/>
  <c r="K27" i="1"/>
  <c r="J27" i="1"/>
  <c r="G27" i="1"/>
  <c r="F27" i="1"/>
  <c r="E27" i="1"/>
  <c r="D27" i="1"/>
  <c r="M26" i="1"/>
  <c r="L26" i="1"/>
  <c r="K26" i="1"/>
  <c r="J26" i="1"/>
  <c r="G26" i="1"/>
  <c r="F26" i="1"/>
  <c r="E26" i="1"/>
  <c r="D26" i="1"/>
  <c r="M25" i="1"/>
  <c r="L25" i="1"/>
  <c r="K25" i="1"/>
  <c r="J25" i="1"/>
  <c r="G25" i="1"/>
  <c r="F25" i="1"/>
  <c r="E25" i="1"/>
  <c r="D25" i="1"/>
  <c r="E24" i="1"/>
  <c r="D24" i="1"/>
  <c r="G23" i="1"/>
  <c r="F23" i="1"/>
  <c r="E23" i="1"/>
  <c r="D23" i="1"/>
  <c r="J111" i="1" l="1"/>
  <c r="Z57" i="1"/>
  <c r="AA51" i="1"/>
  <c r="B48" i="1"/>
  <c r="AA77" i="1"/>
  <c r="B74" i="1"/>
  <c r="Z103" i="1"/>
  <c r="AA94" i="1"/>
  <c r="B91" i="1"/>
  <c r="AA117" i="1"/>
  <c r="B110" i="1"/>
  <c r="AA136" i="1"/>
  <c r="B133" i="1"/>
  <c r="AA155" i="1"/>
  <c r="B152" i="1"/>
  <c r="AA158" i="1" l="1"/>
  <c r="B155" i="1"/>
  <c r="AA139" i="1"/>
  <c r="B136" i="1"/>
  <c r="AA120" i="1"/>
  <c r="B117" i="1"/>
  <c r="AA97" i="1"/>
  <c r="B94" i="1"/>
  <c r="Z126" i="1"/>
  <c r="B126" i="1" s="1"/>
  <c r="Z145" i="1"/>
  <c r="B145" i="1" s="1"/>
  <c r="AA80" i="1"/>
  <c r="B80" i="1" s="1"/>
  <c r="B77" i="1"/>
  <c r="AA54" i="1"/>
  <c r="B54" i="1" s="1"/>
  <c r="B51" i="1"/>
  <c r="B57" i="1"/>
  <c r="Z67" i="1"/>
  <c r="B67" i="1" s="1"/>
  <c r="B111" i="1"/>
  <c r="J112" i="1"/>
  <c r="B112" i="1" l="1"/>
  <c r="J113" i="1"/>
  <c r="AA100" i="1"/>
  <c r="B100" i="1" s="1"/>
  <c r="B97" i="1"/>
  <c r="AA123" i="1"/>
  <c r="B123" i="1" s="1"/>
  <c r="B120" i="1"/>
  <c r="AA142" i="1"/>
  <c r="B142" i="1" s="1"/>
  <c r="B139" i="1"/>
  <c r="AA161" i="1"/>
  <c r="B161" i="1" s="1"/>
  <c r="B158" i="1"/>
  <c r="B113" i="1" l="1"/>
  <c r="J114" i="1"/>
  <c r="B114" i="1" l="1"/>
  <c r="J115" i="1"/>
  <c r="B1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NTTuser</author>
  </authors>
  <commentList>
    <comment ref="W32" authorId="0" shapeId="0" xr:uid="{00000000-0006-0000-0000-000001000000}">
      <text>
        <r>
          <rPr>
            <b/>
            <sz val="9"/>
            <color rgb="FF000000"/>
            <rFont val="ＭＳ Ｐゴシック"/>
            <family val="3"/>
            <charset val="128"/>
          </rPr>
          <t xml:space="preserve">1より大きい数値の場合”題目”が一致している論文があります。行毎削除ください
</t>
        </r>
      </text>
    </comment>
    <comment ref="X32" authorId="0" shapeId="0" xr:uid="{00000000-0006-0000-0000-000002000000}">
      <text>
        <r>
          <rPr>
            <b/>
            <sz val="9"/>
            <color rgb="FF000000"/>
            <rFont val="ＭＳ Ｐゴシック"/>
            <family val="3"/>
            <charset val="128"/>
          </rPr>
          <t xml:space="preserve">数値が1となっているデータは補遺です。
順番を最後に持ってきてください。
</t>
        </r>
      </text>
    </comment>
    <comment ref="W35" authorId="0" shapeId="0" xr:uid="{00000000-0006-0000-0000-000003000000}">
      <text>
        <r>
          <rPr>
            <b/>
            <sz val="9"/>
            <color rgb="FF000000"/>
            <rFont val="ＭＳ Ｐゴシック"/>
            <family val="3"/>
            <charset val="128"/>
          </rPr>
          <t xml:space="preserve">1より大きい数値の場合”題目”が一致している論文があります。行毎削除ください
</t>
        </r>
      </text>
    </comment>
    <comment ref="X35" authorId="0" shapeId="0" xr:uid="{00000000-0006-0000-0000-000004000000}">
      <text>
        <r>
          <rPr>
            <b/>
            <sz val="9"/>
            <color rgb="FF000000"/>
            <rFont val="ＭＳ Ｐゴシック"/>
            <family val="3"/>
            <charset val="128"/>
          </rPr>
          <t xml:space="preserve">数値が1となっているデータは補遺です。
順番を最後に持ってきてください。
</t>
        </r>
      </text>
    </comment>
    <comment ref="W38" authorId="0" shapeId="0" xr:uid="{00000000-0006-0000-0000-000005000000}">
      <text>
        <r>
          <rPr>
            <b/>
            <sz val="9"/>
            <color rgb="FF000000"/>
            <rFont val="ＭＳ Ｐゴシック"/>
            <family val="3"/>
            <charset val="128"/>
          </rPr>
          <t xml:space="preserve">1より大きい数値の場合”題目”が一致している論文があります。行毎削除ください
</t>
        </r>
      </text>
    </comment>
    <comment ref="X38" authorId="0" shapeId="0" xr:uid="{00000000-0006-0000-0000-000006000000}">
      <text>
        <r>
          <rPr>
            <b/>
            <sz val="9"/>
            <color rgb="FF000000"/>
            <rFont val="ＭＳ Ｐゴシック"/>
            <family val="3"/>
            <charset val="128"/>
          </rPr>
          <t xml:space="preserve">数値が1となっているデータは補遺です。
順番を最後に持ってきてください。
</t>
        </r>
      </text>
    </comment>
    <comment ref="W42" authorId="0" shapeId="0" xr:uid="{00000000-0006-0000-0000-000007000000}">
      <text>
        <r>
          <rPr>
            <b/>
            <sz val="9"/>
            <color rgb="FF000000"/>
            <rFont val="ＭＳ Ｐゴシック"/>
            <family val="3"/>
            <charset val="128"/>
          </rPr>
          <t xml:space="preserve">1より大きい数値の場合”題目”が一致している論文があります。行毎削除ください
</t>
        </r>
      </text>
    </comment>
    <comment ref="X42" authorId="0" shapeId="0" xr:uid="{00000000-0006-0000-0000-000008000000}">
      <text>
        <r>
          <rPr>
            <b/>
            <sz val="9"/>
            <color rgb="FF000000"/>
            <rFont val="ＭＳ Ｐゴシック"/>
            <family val="3"/>
            <charset val="128"/>
          </rPr>
          <t xml:space="preserve">数値が1となっているデータは補遺です。
順番を最後に持ってきてください。
</t>
        </r>
      </text>
    </comment>
    <comment ref="AD42" authorId="1" shapeId="0" xr:uid="{00000000-0006-0000-0000-000009000000}">
      <text>
        <r>
          <rPr>
            <b/>
            <sz val="9"/>
            <color rgb="FF000000"/>
            <rFont val="ＭＳ Ｐゴシック"/>
            <family val="3"/>
            <charset val="128"/>
          </rPr>
          <t>NTTuser
概要（日）</t>
        </r>
      </text>
    </comment>
    <comment ref="W45" authorId="0" shapeId="0" xr:uid="{00000000-0006-0000-0000-00000A000000}">
      <text>
        <r>
          <rPr>
            <b/>
            <sz val="9"/>
            <color rgb="FF000000"/>
            <rFont val="ＭＳ Ｐゴシック"/>
            <family val="3"/>
            <charset val="128"/>
          </rPr>
          <t xml:space="preserve">1より大きい数値の場合”題目”が一致している論文があります。行毎削除ください
</t>
        </r>
      </text>
    </comment>
    <comment ref="X45" authorId="0" shapeId="0" xr:uid="{00000000-0006-0000-0000-00000B000000}">
      <text>
        <r>
          <rPr>
            <b/>
            <sz val="9"/>
            <color rgb="FF000000"/>
            <rFont val="ＭＳ Ｐゴシック"/>
            <family val="3"/>
            <charset val="128"/>
          </rPr>
          <t xml:space="preserve">数値が1となっているデータは補遺です。
順番を最後に持ってきてください。
</t>
        </r>
      </text>
    </comment>
    <comment ref="W48" authorId="0" shapeId="0" xr:uid="{00000000-0006-0000-0000-00000C000000}">
      <text>
        <r>
          <rPr>
            <b/>
            <sz val="9"/>
            <color rgb="FF000000"/>
            <rFont val="ＭＳ Ｐゴシック"/>
            <family val="3"/>
            <charset val="128"/>
          </rPr>
          <t xml:space="preserve">1より大きい数値の場合”題目”が一致している論文があります。行毎削除ください
</t>
        </r>
      </text>
    </comment>
    <comment ref="X48" authorId="0" shapeId="0" xr:uid="{00000000-0006-0000-0000-00000D000000}">
      <text>
        <r>
          <rPr>
            <b/>
            <sz val="9"/>
            <color rgb="FF000000"/>
            <rFont val="ＭＳ Ｐゴシック"/>
            <family val="3"/>
            <charset val="128"/>
          </rPr>
          <t xml:space="preserve">数値が1となっているデータは補遺です。
順番を最後に持ってきてください。
</t>
        </r>
      </text>
    </comment>
    <comment ref="W51" authorId="0" shapeId="0" xr:uid="{00000000-0006-0000-0000-00000E000000}">
      <text>
        <r>
          <rPr>
            <b/>
            <sz val="9"/>
            <color rgb="FF000000"/>
            <rFont val="ＭＳ Ｐゴシック"/>
            <family val="3"/>
            <charset val="128"/>
          </rPr>
          <t xml:space="preserve">1より大きい数値の場合”題目”が一致している論文があります。行毎削除ください
</t>
        </r>
      </text>
    </comment>
    <comment ref="X51" authorId="0" shapeId="0" xr:uid="{00000000-0006-0000-0000-00000F000000}">
      <text>
        <r>
          <rPr>
            <b/>
            <sz val="9"/>
            <color rgb="FF000000"/>
            <rFont val="ＭＳ Ｐゴシック"/>
            <family val="3"/>
            <charset val="128"/>
          </rPr>
          <t xml:space="preserve">数値が1となっているデータは補遺です。
順番を最後に持ってきてください。
</t>
        </r>
      </text>
    </comment>
    <comment ref="W54" authorId="0" shapeId="0" xr:uid="{00000000-0006-0000-0000-000010000000}">
      <text>
        <r>
          <rPr>
            <b/>
            <sz val="9"/>
            <color rgb="FF000000"/>
            <rFont val="ＭＳ Ｐゴシック"/>
            <family val="3"/>
            <charset val="128"/>
          </rPr>
          <t xml:space="preserve">1より大きい数値の場合”題目”が一致している論文があります。行毎削除ください
</t>
        </r>
      </text>
    </comment>
    <comment ref="X54" authorId="0" shapeId="0" xr:uid="{00000000-0006-0000-0000-000011000000}">
      <text>
        <r>
          <rPr>
            <b/>
            <sz val="9"/>
            <color rgb="FF000000"/>
            <rFont val="ＭＳ Ｐゴシック"/>
            <family val="3"/>
            <charset val="128"/>
          </rPr>
          <t xml:space="preserve">数値が1となっているデータは補遺です。
順番を最後に持ってきてください。
</t>
        </r>
      </text>
    </comment>
    <comment ref="W58" authorId="0" shapeId="0" xr:uid="{00000000-0006-0000-0000-000012000000}">
      <text>
        <r>
          <rPr>
            <b/>
            <sz val="9"/>
            <color rgb="FF000000"/>
            <rFont val="ＭＳ Ｐゴシック"/>
            <family val="3"/>
            <charset val="128"/>
          </rPr>
          <t xml:space="preserve">1より大きい数値の場合”題目”が一致している論文があります。行毎削除ください
</t>
        </r>
      </text>
    </comment>
    <comment ref="X58" authorId="0" shapeId="0" xr:uid="{00000000-0006-0000-0000-000013000000}">
      <text>
        <r>
          <rPr>
            <b/>
            <sz val="9"/>
            <color rgb="FF000000"/>
            <rFont val="ＭＳ Ｐゴシック"/>
            <family val="3"/>
            <charset val="128"/>
          </rPr>
          <t xml:space="preserve">数値が1となっているデータは補遺です。
順番を最後に持ってきてください。
</t>
        </r>
      </text>
    </comment>
    <comment ref="W61" authorId="0" shapeId="0" xr:uid="{00000000-0006-0000-0000-000014000000}">
      <text>
        <r>
          <rPr>
            <b/>
            <sz val="9"/>
            <color rgb="FF000000"/>
            <rFont val="ＭＳ Ｐゴシック"/>
            <family val="3"/>
            <charset val="128"/>
          </rPr>
          <t xml:space="preserve">1より大きい数値の場合”題目”が一致している論文があります。行毎削除ください
</t>
        </r>
      </text>
    </comment>
    <comment ref="X61" authorId="0" shapeId="0" xr:uid="{00000000-0006-0000-0000-000015000000}">
      <text>
        <r>
          <rPr>
            <b/>
            <sz val="9"/>
            <color rgb="FF000000"/>
            <rFont val="ＭＳ Ｐゴシック"/>
            <family val="3"/>
            <charset val="128"/>
          </rPr>
          <t xml:space="preserve">数値が1となっているデータは補遺です。
順番を最後に持ってきてください。
</t>
        </r>
      </text>
    </comment>
    <comment ref="W64" authorId="0" shapeId="0" xr:uid="{00000000-0006-0000-0000-000016000000}">
      <text>
        <r>
          <rPr>
            <b/>
            <sz val="9"/>
            <color rgb="FF000000"/>
            <rFont val="ＭＳ Ｐゴシック"/>
            <family val="3"/>
            <charset val="128"/>
          </rPr>
          <t xml:space="preserve">1より大きい数値の場合”題目”が一致している論文があります。行毎削除ください
</t>
        </r>
      </text>
    </comment>
    <comment ref="X64" authorId="0" shapeId="0" xr:uid="{00000000-0006-0000-0000-000017000000}">
      <text>
        <r>
          <rPr>
            <b/>
            <sz val="9"/>
            <color rgb="FF000000"/>
            <rFont val="ＭＳ Ｐゴシック"/>
            <family val="3"/>
            <charset val="128"/>
          </rPr>
          <t xml:space="preserve">数値が1となっているデータは補遺です。
順番を最後に持ってきてください。
</t>
        </r>
      </text>
    </comment>
    <comment ref="W68" authorId="0" shapeId="0" xr:uid="{00000000-0006-0000-0000-000018000000}">
      <text>
        <r>
          <rPr>
            <b/>
            <sz val="9"/>
            <color rgb="FF000000"/>
            <rFont val="ＭＳ Ｐゴシック"/>
            <family val="3"/>
            <charset val="128"/>
          </rPr>
          <t xml:space="preserve">1より大きい数値の場合”題目”が一致している論文があります。行毎削除ください
</t>
        </r>
      </text>
    </comment>
    <comment ref="X68" authorId="0" shapeId="0" xr:uid="{00000000-0006-0000-0000-000019000000}">
      <text>
        <r>
          <rPr>
            <b/>
            <sz val="9"/>
            <color rgb="FF000000"/>
            <rFont val="ＭＳ Ｐゴシック"/>
            <family val="3"/>
            <charset val="128"/>
          </rPr>
          <t xml:space="preserve">数値が1となっているデータは補遺です。
順番を最後に持ってきてください。
</t>
        </r>
      </text>
    </comment>
    <comment ref="W71" authorId="0" shapeId="0" xr:uid="{00000000-0006-0000-0000-00001A000000}">
      <text>
        <r>
          <rPr>
            <b/>
            <sz val="9"/>
            <color rgb="FF000000"/>
            <rFont val="ＭＳ Ｐゴシック"/>
            <family val="3"/>
            <charset val="128"/>
          </rPr>
          <t xml:space="preserve">1より大きい数値の場合”題目”が一致している論文があります。行毎削除ください
</t>
        </r>
      </text>
    </comment>
    <comment ref="X71" authorId="0" shapeId="0" xr:uid="{00000000-0006-0000-0000-00001B000000}">
      <text>
        <r>
          <rPr>
            <b/>
            <sz val="9"/>
            <color rgb="FF000000"/>
            <rFont val="ＭＳ Ｐゴシック"/>
            <family val="3"/>
            <charset val="128"/>
          </rPr>
          <t xml:space="preserve">数値が1となっているデータは補遺です。
順番を最後に持ってきてください。
</t>
        </r>
      </text>
    </comment>
    <comment ref="W74" authorId="0" shapeId="0" xr:uid="{00000000-0006-0000-0000-00001C000000}">
      <text>
        <r>
          <rPr>
            <b/>
            <sz val="9"/>
            <color rgb="FF000000"/>
            <rFont val="ＭＳ Ｐゴシック"/>
            <family val="3"/>
            <charset val="128"/>
          </rPr>
          <t xml:space="preserve">1より大きい数値の場合”題目”が一致している論文があります。行毎削除ください
</t>
        </r>
      </text>
    </comment>
    <comment ref="X74" authorId="0" shapeId="0" xr:uid="{00000000-0006-0000-0000-00001D000000}">
      <text>
        <r>
          <rPr>
            <b/>
            <sz val="9"/>
            <color rgb="FF000000"/>
            <rFont val="ＭＳ Ｐゴシック"/>
            <family val="3"/>
            <charset val="128"/>
          </rPr>
          <t xml:space="preserve">数値が1となっているデータは補遺です。
順番を最後に持ってきてください。
</t>
        </r>
      </text>
    </comment>
    <comment ref="W77" authorId="0" shapeId="0" xr:uid="{00000000-0006-0000-0000-00001E000000}">
      <text>
        <r>
          <rPr>
            <b/>
            <sz val="9"/>
            <color rgb="FF000000"/>
            <rFont val="ＭＳ Ｐゴシック"/>
            <family val="3"/>
            <charset val="128"/>
          </rPr>
          <t xml:space="preserve">1より大きい数値の場合”題目”が一致している論文があります。行毎削除ください
</t>
        </r>
      </text>
    </comment>
    <comment ref="X77" authorId="0" shapeId="0" xr:uid="{00000000-0006-0000-0000-00001F000000}">
      <text>
        <r>
          <rPr>
            <b/>
            <sz val="9"/>
            <color rgb="FF000000"/>
            <rFont val="ＭＳ Ｐゴシック"/>
            <family val="3"/>
            <charset val="128"/>
          </rPr>
          <t xml:space="preserve">数値が1となっているデータは補遺です。
順番を最後に持ってきてください。
</t>
        </r>
      </text>
    </comment>
    <comment ref="W80" authorId="0" shapeId="0" xr:uid="{00000000-0006-0000-0000-000020000000}">
      <text>
        <r>
          <rPr>
            <b/>
            <sz val="9"/>
            <color rgb="FF000000"/>
            <rFont val="ＭＳ Ｐゴシック"/>
            <family val="3"/>
            <charset val="128"/>
          </rPr>
          <t xml:space="preserve">1より大きい数値の場合”題目”が一致している論文があります。行毎削除ください
</t>
        </r>
      </text>
    </comment>
    <comment ref="X80" authorId="0" shapeId="0" xr:uid="{00000000-0006-0000-0000-000021000000}">
      <text>
        <r>
          <rPr>
            <b/>
            <sz val="9"/>
            <color rgb="FF000000"/>
            <rFont val="ＭＳ Ｐゴシック"/>
            <family val="3"/>
            <charset val="128"/>
          </rPr>
          <t xml:space="preserve">数値が1となっているデータは補遺です。
順番を最後に持ってきてください。
</t>
        </r>
      </text>
    </comment>
    <comment ref="W85" authorId="0" shapeId="0" xr:uid="{00000000-0006-0000-0000-000022000000}">
      <text>
        <r>
          <rPr>
            <b/>
            <sz val="9"/>
            <color rgb="FF000000"/>
            <rFont val="ＭＳ Ｐゴシック"/>
            <family val="3"/>
            <charset val="128"/>
          </rPr>
          <t xml:space="preserve">1より大きい数値の場合”題目”が一致している論文があります。行毎削除ください
</t>
        </r>
      </text>
    </comment>
    <comment ref="X85" authorId="0" shapeId="0" xr:uid="{00000000-0006-0000-0000-000023000000}">
      <text>
        <r>
          <rPr>
            <b/>
            <sz val="9"/>
            <color rgb="FF000000"/>
            <rFont val="ＭＳ Ｐゴシック"/>
            <family val="3"/>
            <charset val="128"/>
          </rPr>
          <t xml:space="preserve">数値が1となっているデータは補遺です。
順番を最後に持ってきてください。
</t>
        </r>
      </text>
    </comment>
    <comment ref="W88" authorId="0" shapeId="0" xr:uid="{00000000-0006-0000-0000-000024000000}">
      <text>
        <r>
          <rPr>
            <b/>
            <sz val="9"/>
            <color rgb="FF000000"/>
            <rFont val="ＭＳ Ｐゴシック"/>
            <family val="3"/>
            <charset val="128"/>
          </rPr>
          <t xml:space="preserve">1より大きい数値の場合”題目”が一致している論文があります。行毎削除ください
</t>
        </r>
      </text>
    </comment>
    <comment ref="X88" authorId="0" shapeId="0" xr:uid="{00000000-0006-0000-0000-000025000000}">
      <text>
        <r>
          <rPr>
            <b/>
            <sz val="9"/>
            <color rgb="FF000000"/>
            <rFont val="ＭＳ Ｐゴシック"/>
            <family val="3"/>
            <charset val="128"/>
          </rPr>
          <t xml:space="preserve">数値が1となっているデータは補遺です。
順番を最後に持ってきてください。
</t>
        </r>
      </text>
    </comment>
    <comment ref="W91" authorId="0" shapeId="0" xr:uid="{00000000-0006-0000-0000-000026000000}">
      <text>
        <r>
          <rPr>
            <b/>
            <sz val="9"/>
            <color rgb="FF000000"/>
            <rFont val="ＭＳ Ｐゴシック"/>
            <family val="3"/>
            <charset val="128"/>
          </rPr>
          <t xml:space="preserve">1より大きい数値の場合”題目”が一致している論文があります。行毎削除ください
</t>
        </r>
      </text>
    </comment>
    <comment ref="X91" authorId="0" shapeId="0" xr:uid="{00000000-0006-0000-0000-000027000000}">
      <text>
        <r>
          <rPr>
            <b/>
            <sz val="9"/>
            <color rgb="FF000000"/>
            <rFont val="ＭＳ Ｐゴシック"/>
            <family val="3"/>
            <charset val="128"/>
          </rPr>
          <t xml:space="preserve">数値が1となっているデータは補遺です。
順番を最後に持ってきてください。
</t>
        </r>
      </text>
    </comment>
    <comment ref="W94" authorId="0" shapeId="0" xr:uid="{00000000-0006-0000-0000-000028000000}">
      <text>
        <r>
          <rPr>
            <b/>
            <sz val="9"/>
            <color rgb="FF000000"/>
            <rFont val="ＭＳ Ｐゴシック"/>
            <family val="3"/>
            <charset val="128"/>
          </rPr>
          <t xml:space="preserve">1より大きい数値の場合”題目”が一致している論文があります。行毎削除ください
</t>
        </r>
      </text>
    </comment>
    <comment ref="X94" authorId="0" shapeId="0" xr:uid="{00000000-0006-0000-0000-000029000000}">
      <text>
        <r>
          <rPr>
            <b/>
            <sz val="9"/>
            <color rgb="FF000000"/>
            <rFont val="ＭＳ Ｐゴシック"/>
            <family val="3"/>
            <charset val="128"/>
          </rPr>
          <t xml:space="preserve">数値が1となっているデータは補遺です。
順番を最後に持ってきてください。
</t>
        </r>
      </text>
    </comment>
    <comment ref="W97" authorId="0" shapeId="0" xr:uid="{00000000-0006-0000-0000-00002A000000}">
      <text>
        <r>
          <rPr>
            <b/>
            <sz val="9"/>
            <color rgb="FF000000"/>
            <rFont val="ＭＳ Ｐゴシック"/>
            <family val="3"/>
            <charset val="128"/>
          </rPr>
          <t xml:space="preserve">1より大きい数値の場合”題目”が一致している論文があります。行毎削除ください
</t>
        </r>
      </text>
    </comment>
    <comment ref="X97" authorId="0" shapeId="0" xr:uid="{00000000-0006-0000-0000-00002B000000}">
      <text>
        <r>
          <rPr>
            <b/>
            <sz val="9"/>
            <color rgb="FF000000"/>
            <rFont val="ＭＳ Ｐゴシック"/>
            <family val="3"/>
            <charset val="128"/>
          </rPr>
          <t xml:space="preserve">数値が1となっているデータは補遺です。
順番を最後に持ってきてください。
</t>
        </r>
      </text>
    </comment>
    <comment ref="W100" authorId="0" shapeId="0" xr:uid="{00000000-0006-0000-0000-00002C000000}">
      <text>
        <r>
          <rPr>
            <b/>
            <sz val="9"/>
            <color rgb="FF000000"/>
            <rFont val="ＭＳ Ｐゴシック"/>
            <family val="3"/>
            <charset val="128"/>
          </rPr>
          <t xml:space="preserve">1より大きい数値の場合”題目”が一致している論文があります。行毎削除ください
</t>
        </r>
      </text>
    </comment>
    <comment ref="X100" authorId="0" shapeId="0" xr:uid="{00000000-0006-0000-0000-00002D000000}">
      <text>
        <r>
          <rPr>
            <b/>
            <sz val="9"/>
            <color rgb="FF000000"/>
            <rFont val="ＭＳ Ｐゴシック"/>
            <family val="3"/>
            <charset val="128"/>
          </rPr>
          <t xml:space="preserve">数値が1となっているデータは補遺です。
順番を最後に持ってきてください。
</t>
        </r>
      </text>
    </comment>
    <comment ref="W104" authorId="0" shapeId="0" xr:uid="{00000000-0006-0000-0000-00002E000000}">
      <text>
        <r>
          <rPr>
            <b/>
            <sz val="9"/>
            <color rgb="FF000000"/>
            <rFont val="ＭＳ Ｐゴシック"/>
            <family val="3"/>
            <charset val="128"/>
          </rPr>
          <t xml:space="preserve">1より大きい数値の場合”題目”が一致している論文があります。行毎削除ください
</t>
        </r>
      </text>
    </comment>
    <comment ref="X104" authorId="0" shapeId="0" xr:uid="{00000000-0006-0000-0000-00002F000000}">
      <text>
        <r>
          <rPr>
            <b/>
            <sz val="9"/>
            <color rgb="FF000000"/>
            <rFont val="ＭＳ Ｐゴシック"/>
            <family val="3"/>
            <charset val="128"/>
          </rPr>
          <t xml:space="preserve">数値が1となっているデータは補遺です。
順番を最後に持ってきてください。
</t>
        </r>
      </text>
    </comment>
    <comment ref="W107" authorId="0" shapeId="0" xr:uid="{00000000-0006-0000-0000-000030000000}">
      <text>
        <r>
          <rPr>
            <b/>
            <sz val="9"/>
            <color rgb="FF000000"/>
            <rFont val="ＭＳ Ｐゴシック"/>
            <family val="3"/>
            <charset val="128"/>
          </rPr>
          <t xml:space="preserve">1より大きい数値の場合”題目”が一致している論文があります。行毎削除ください
</t>
        </r>
      </text>
    </comment>
    <comment ref="X107" authorId="0" shapeId="0" xr:uid="{00000000-0006-0000-0000-000031000000}">
      <text>
        <r>
          <rPr>
            <b/>
            <sz val="9"/>
            <color rgb="FF000000"/>
            <rFont val="ＭＳ Ｐゴシック"/>
            <family val="3"/>
            <charset val="128"/>
          </rPr>
          <t xml:space="preserve">数値が1となっているデータは補遺です。
順番を最後に持ってきてください。
</t>
        </r>
      </text>
    </comment>
    <comment ref="W110" authorId="0" shapeId="0" xr:uid="{00000000-0006-0000-0000-000032000000}">
      <text>
        <r>
          <rPr>
            <b/>
            <sz val="9"/>
            <color rgb="FF000000"/>
            <rFont val="ＭＳ Ｐゴシック"/>
            <family val="3"/>
            <charset val="128"/>
          </rPr>
          <t xml:space="preserve">1より大きい数値の場合”題目”が一致している論文があります。行毎削除ください
</t>
        </r>
      </text>
    </comment>
    <comment ref="X110" authorId="0" shapeId="0" xr:uid="{00000000-0006-0000-0000-000033000000}">
      <text>
        <r>
          <rPr>
            <b/>
            <sz val="9"/>
            <color rgb="FF000000"/>
            <rFont val="ＭＳ Ｐゴシック"/>
            <family val="3"/>
            <charset val="128"/>
          </rPr>
          <t xml:space="preserve">数値が1となっているデータは補遺です。
順番を最後に持ってきてください。
</t>
        </r>
      </text>
    </comment>
    <comment ref="W117" authorId="0" shapeId="0" xr:uid="{00000000-0006-0000-0000-000034000000}">
      <text>
        <r>
          <rPr>
            <b/>
            <sz val="9"/>
            <color rgb="FF000000"/>
            <rFont val="ＭＳ Ｐゴシック"/>
            <family val="3"/>
            <charset val="128"/>
          </rPr>
          <t xml:space="preserve">1より大きい数値の場合”題目”が一致している論文があります。行毎削除ください
</t>
        </r>
      </text>
    </comment>
    <comment ref="X117" authorId="0" shapeId="0" xr:uid="{00000000-0006-0000-0000-000035000000}">
      <text>
        <r>
          <rPr>
            <b/>
            <sz val="9"/>
            <color rgb="FF000000"/>
            <rFont val="ＭＳ Ｐゴシック"/>
            <family val="3"/>
            <charset val="128"/>
          </rPr>
          <t xml:space="preserve">数値が1となっているデータは補遺です。
順番を最後に持ってきてください。
</t>
        </r>
      </text>
    </comment>
    <comment ref="W120" authorId="0" shapeId="0" xr:uid="{00000000-0006-0000-0000-000036000000}">
      <text>
        <r>
          <rPr>
            <b/>
            <sz val="9"/>
            <color rgb="FF000000"/>
            <rFont val="ＭＳ Ｐゴシック"/>
            <family val="3"/>
            <charset val="128"/>
          </rPr>
          <t xml:space="preserve">1より大きい数値の場合”題目”が一致している論文があります。行毎削除ください
</t>
        </r>
      </text>
    </comment>
    <comment ref="X120" authorId="0" shapeId="0" xr:uid="{00000000-0006-0000-0000-000037000000}">
      <text>
        <r>
          <rPr>
            <b/>
            <sz val="9"/>
            <color rgb="FF000000"/>
            <rFont val="ＭＳ Ｐゴシック"/>
            <family val="3"/>
            <charset val="128"/>
          </rPr>
          <t xml:space="preserve">数値が1となっているデータは補遺です。
順番を最後に持ってきてください。
</t>
        </r>
      </text>
    </comment>
    <comment ref="W123" authorId="0" shapeId="0" xr:uid="{00000000-0006-0000-0000-000038000000}">
      <text>
        <r>
          <rPr>
            <b/>
            <sz val="9"/>
            <color rgb="FF000000"/>
            <rFont val="ＭＳ Ｐゴシック"/>
            <family val="3"/>
            <charset val="128"/>
          </rPr>
          <t xml:space="preserve">1より大きい数値の場合”題目”が一致している論文があります。行毎削除ください
</t>
        </r>
      </text>
    </comment>
    <comment ref="X123" authorId="0" shapeId="0" xr:uid="{00000000-0006-0000-0000-000039000000}">
      <text>
        <r>
          <rPr>
            <b/>
            <sz val="9"/>
            <color rgb="FF000000"/>
            <rFont val="ＭＳ Ｐゴシック"/>
            <family val="3"/>
            <charset val="128"/>
          </rPr>
          <t xml:space="preserve">数値が1となっているデータは補遺です。
順番を最後に持ってきてください。
</t>
        </r>
      </text>
    </comment>
    <comment ref="W127" authorId="0" shapeId="0" xr:uid="{00000000-0006-0000-0000-00003A000000}">
      <text>
        <r>
          <rPr>
            <b/>
            <sz val="9"/>
            <color rgb="FF000000"/>
            <rFont val="ＭＳ Ｐゴシック"/>
            <family val="3"/>
            <charset val="128"/>
          </rPr>
          <t xml:space="preserve">1より大きい数値の場合”題目”が一致している論文があります。行毎削除ください
</t>
        </r>
      </text>
    </comment>
    <comment ref="X127" authorId="0" shapeId="0" xr:uid="{00000000-0006-0000-0000-00003B000000}">
      <text>
        <r>
          <rPr>
            <b/>
            <sz val="9"/>
            <color rgb="FF000000"/>
            <rFont val="ＭＳ Ｐゴシック"/>
            <family val="3"/>
            <charset val="128"/>
          </rPr>
          <t xml:space="preserve">数値が1となっているデータは補遺です。
順番を最後に持ってきてください。
</t>
        </r>
      </text>
    </comment>
    <comment ref="W130" authorId="0" shapeId="0" xr:uid="{00000000-0006-0000-0000-00003C000000}">
      <text>
        <r>
          <rPr>
            <b/>
            <sz val="9"/>
            <color rgb="FF000000"/>
            <rFont val="ＭＳ Ｐゴシック"/>
            <family val="3"/>
            <charset val="128"/>
          </rPr>
          <t xml:space="preserve">1より大きい数値の場合”題目”が一致している論文があります。行毎削除ください
</t>
        </r>
      </text>
    </comment>
    <comment ref="X130" authorId="0" shapeId="0" xr:uid="{00000000-0006-0000-0000-00003D000000}">
      <text>
        <r>
          <rPr>
            <b/>
            <sz val="9"/>
            <color rgb="FF000000"/>
            <rFont val="ＭＳ Ｐゴシック"/>
            <family val="3"/>
            <charset val="128"/>
          </rPr>
          <t xml:space="preserve">数値が1となっているデータは補遺です。
順番を最後に持ってきてください。
</t>
        </r>
      </text>
    </comment>
    <comment ref="W133" authorId="0" shapeId="0" xr:uid="{00000000-0006-0000-0000-00003E000000}">
      <text>
        <r>
          <rPr>
            <b/>
            <sz val="9"/>
            <color rgb="FF000000"/>
            <rFont val="ＭＳ Ｐゴシック"/>
            <family val="3"/>
            <charset val="128"/>
          </rPr>
          <t xml:space="preserve">1より大きい数値の場合”題目”が一致している論文があります。行毎削除ください
</t>
        </r>
      </text>
    </comment>
    <comment ref="X133" authorId="0" shapeId="0" xr:uid="{00000000-0006-0000-0000-00003F000000}">
      <text>
        <r>
          <rPr>
            <b/>
            <sz val="9"/>
            <color rgb="FF000000"/>
            <rFont val="ＭＳ Ｐゴシック"/>
            <family val="3"/>
            <charset val="128"/>
          </rPr>
          <t xml:space="preserve">数値が1となっているデータは補遺です。
順番を最後に持ってきてください。
</t>
        </r>
      </text>
    </comment>
    <comment ref="W136" authorId="0" shapeId="0" xr:uid="{00000000-0006-0000-0000-000040000000}">
      <text>
        <r>
          <rPr>
            <b/>
            <sz val="9"/>
            <color rgb="FF000000"/>
            <rFont val="ＭＳ Ｐゴシック"/>
            <family val="3"/>
            <charset val="128"/>
          </rPr>
          <t xml:space="preserve">1より大きい数値の場合”題目”が一致している論文があります。行毎削除ください
</t>
        </r>
      </text>
    </comment>
    <comment ref="X136" authorId="0" shapeId="0" xr:uid="{00000000-0006-0000-0000-000041000000}">
      <text>
        <r>
          <rPr>
            <b/>
            <sz val="9"/>
            <color rgb="FF000000"/>
            <rFont val="ＭＳ Ｐゴシック"/>
            <family val="3"/>
            <charset val="128"/>
          </rPr>
          <t xml:space="preserve">数値が1となっているデータは補遺です。
順番を最後に持ってきてください。
</t>
        </r>
      </text>
    </comment>
    <comment ref="W139" authorId="0" shapeId="0" xr:uid="{00000000-0006-0000-0000-000042000000}">
      <text>
        <r>
          <rPr>
            <b/>
            <sz val="9"/>
            <color rgb="FF000000"/>
            <rFont val="ＭＳ Ｐゴシック"/>
            <family val="3"/>
            <charset val="128"/>
          </rPr>
          <t xml:space="preserve">1より大きい数値の場合”題目”が一致している論文があります。行毎削除ください
</t>
        </r>
      </text>
    </comment>
    <comment ref="X139" authorId="0" shapeId="0" xr:uid="{00000000-0006-0000-0000-000043000000}">
      <text>
        <r>
          <rPr>
            <b/>
            <sz val="9"/>
            <color rgb="FF000000"/>
            <rFont val="ＭＳ Ｐゴシック"/>
            <family val="3"/>
            <charset val="128"/>
          </rPr>
          <t xml:space="preserve">数値が1となっているデータは補遺です。
順番を最後に持ってきてください。
</t>
        </r>
      </text>
    </comment>
    <comment ref="W142" authorId="0" shapeId="0" xr:uid="{00000000-0006-0000-0000-000044000000}">
      <text>
        <r>
          <rPr>
            <b/>
            <sz val="9"/>
            <color rgb="FF000000"/>
            <rFont val="ＭＳ Ｐゴシック"/>
            <family val="3"/>
            <charset val="128"/>
          </rPr>
          <t xml:space="preserve">1より大きい数値の場合”題目”が一致している論文があります。行毎削除ください
</t>
        </r>
      </text>
    </comment>
    <comment ref="X142" authorId="0" shapeId="0" xr:uid="{00000000-0006-0000-0000-000045000000}">
      <text>
        <r>
          <rPr>
            <b/>
            <sz val="9"/>
            <color rgb="FF000000"/>
            <rFont val="ＭＳ Ｐゴシック"/>
            <family val="3"/>
            <charset val="128"/>
          </rPr>
          <t xml:space="preserve">数値が1となっているデータは補遺です。
順番を最後に持ってきてください。
</t>
        </r>
      </text>
    </comment>
    <comment ref="W146" authorId="0" shapeId="0" xr:uid="{00000000-0006-0000-0000-000046000000}">
      <text>
        <r>
          <rPr>
            <b/>
            <sz val="9"/>
            <color rgb="FF000000"/>
            <rFont val="ＭＳ Ｐゴシック"/>
            <family val="3"/>
            <charset val="128"/>
          </rPr>
          <t xml:space="preserve">1より大きい数値の場合”題目”が一致している論文があります。行毎削除ください
</t>
        </r>
      </text>
    </comment>
    <comment ref="X146" authorId="0" shapeId="0" xr:uid="{00000000-0006-0000-0000-000047000000}">
      <text>
        <r>
          <rPr>
            <b/>
            <sz val="9"/>
            <color rgb="FF000000"/>
            <rFont val="ＭＳ Ｐゴシック"/>
            <family val="3"/>
            <charset val="128"/>
          </rPr>
          <t xml:space="preserve">数値が1となっているデータは補遺です。
順番を最後に持ってきてください。
</t>
        </r>
      </text>
    </comment>
    <comment ref="W149" authorId="0" shapeId="0" xr:uid="{00000000-0006-0000-0000-000048000000}">
      <text>
        <r>
          <rPr>
            <b/>
            <sz val="9"/>
            <color rgb="FF000000"/>
            <rFont val="ＭＳ Ｐゴシック"/>
            <family val="3"/>
            <charset val="128"/>
          </rPr>
          <t xml:space="preserve">1より大きい数値の場合”題目”が一致している論文があります。行毎削除ください
</t>
        </r>
      </text>
    </comment>
    <comment ref="X149" authorId="0" shapeId="0" xr:uid="{00000000-0006-0000-0000-000049000000}">
      <text>
        <r>
          <rPr>
            <b/>
            <sz val="9"/>
            <color rgb="FF000000"/>
            <rFont val="ＭＳ Ｐゴシック"/>
            <family val="3"/>
            <charset val="128"/>
          </rPr>
          <t xml:space="preserve">数値が1となっているデータは補遺です。
順番を最後に持ってきてください。
</t>
        </r>
      </text>
    </comment>
    <comment ref="W152" authorId="0" shapeId="0" xr:uid="{00000000-0006-0000-0000-00004A000000}">
      <text>
        <r>
          <rPr>
            <b/>
            <sz val="9"/>
            <color rgb="FF000000"/>
            <rFont val="ＭＳ Ｐゴシック"/>
            <family val="3"/>
            <charset val="128"/>
          </rPr>
          <t xml:space="preserve">1より大きい数値の場合”題目”が一致している論文があります。行毎削除ください
</t>
        </r>
      </text>
    </comment>
    <comment ref="X152" authorId="0" shapeId="0" xr:uid="{00000000-0006-0000-0000-00004B000000}">
      <text>
        <r>
          <rPr>
            <b/>
            <sz val="9"/>
            <color rgb="FF000000"/>
            <rFont val="ＭＳ Ｐゴシック"/>
            <family val="3"/>
            <charset val="128"/>
          </rPr>
          <t xml:space="preserve">数値が1となっているデータは補遺です。
順番を最後に持ってきてください。
</t>
        </r>
      </text>
    </comment>
    <comment ref="W155" authorId="0" shapeId="0" xr:uid="{00000000-0006-0000-0000-00004C000000}">
      <text>
        <r>
          <rPr>
            <b/>
            <sz val="9"/>
            <color rgb="FF000000"/>
            <rFont val="ＭＳ Ｐゴシック"/>
            <family val="3"/>
            <charset val="128"/>
          </rPr>
          <t xml:space="preserve">1より大きい数値の場合”題目”が一致している論文があります。行毎削除ください
</t>
        </r>
      </text>
    </comment>
    <comment ref="X155" authorId="0" shapeId="0" xr:uid="{00000000-0006-0000-0000-00004D000000}">
      <text>
        <r>
          <rPr>
            <b/>
            <sz val="9"/>
            <color rgb="FF000000"/>
            <rFont val="ＭＳ Ｐゴシック"/>
            <family val="3"/>
            <charset val="128"/>
          </rPr>
          <t xml:space="preserve">数値が1となっているデータは補遺です。
順番を最後に持ってきてください。
</t>
        </r>
      </text>
    </comment>
    <comment ref="W158" authorId="0" shapeId="0" xr:uid="{00000000-0006-0000-0000-00004E000000}">
      <text>
        <r>
          <rPr>
            <b/>
            <sz val="9"/>
            <color rgb="FF000000"/>
            <rFont val="ＭＳ Ｐゴシック"/>
            <family val="3"/>
            <charset val="128"/>
          </rPr>
          <t xml:space="preserve">1より大きい数値の場合”題目”が一致している論文があります。行毎削除ください
</t>
        </r>
      </text>
    </comment>
    <comment ref="X158" authorId="0" shapeId="0" xr:uid="{00000000-0006-0000-0000-00004F000000}">
      <text>
        <r>
          <rPr>
            <b/>
            <sz val="9"/>
            <color rgb="FF000000"/>
            <rFont val="ＭＳ Ｐゴシック"/>
            <family val="3"/>
            <charset val="128"/>
          </rPr>
          <t xml:space="preserve">数値が1となっているデータは補遺です。
順番を最後に持ってきてください。
</t>
        </r>
      </text>
    </comment>
    <comment ref="W161" authorId="0" shapeId="0" xr:uid="{00000000-0006-0000-0000-000050000000}">
      <text>
        <r>
          <rPr>
            <b/>
            <sz val="9"/>
            <color rgb="FF000000"/>
            <rFont val="ＭＳ Ｐゴシック"/>
            <family val="3"/>
            <charset val="128"/>
          </rPr>
          <t xml:space="preserve">1より大きい数値の場合”題目”が一致している論文があります。行毎削除ください
</t>
        </r>
      </text>
    </comment>
    <comment ref="X161" authorId="0" shapeId="0" xr:uid="{00000000-0006-0000-0000-000051000000}">
      <text>
        <r>
          <rPr>
            <b/>
            <sz val="9"/>
            <color rgb="FF000000"/>
            <rFont val="ＭＳ Ｐゴシック"/>
            <family val="3"/>
            <charset val="128"/>
          </rPr>
          <t xml:space="preserve">数値が1となっているデータは補遺です。
順番を最後に持ってきてください。
</t>
        </r>
      </text>
    </comment>
    <comment ref="W168" authorId="0" shapeId="0" xr:uid="{00000000-0006-0000-0000-000052000000}">
      <text>
        <r>
          <rPr>
            <b/>
            <sz val="9"/>
            <color rgb="FF000000"/>
            <rFont val="ＭＳ Ｐゴシック"/>
            <family val="3"/>
            <charset val="128"/>
          </rPr>
          <t xml:space="preserve">1より大きい数値の場合”題目”が一致している論文があります。行毎削除ください
</t>
        </r>
      </text>
    </comment>
    <comment ref="X168" authorId="0" shapeId="0" xr:uid="{00000000-0006-0000-0000-000053000000}">
      <text>
        <r>
          <rPr>
            <b/>
            <sz val="9"/>
            <color rgb="FF000000"/>
            <rFont val="ＭＳ Ｐゴシック"/>
            <family val="3"/>
            <charset val="128"/>
          </rPr>
          <t xml:space="preserve">数値が1となっているデータは補遺です。
順番を最後に持ってきてください。
</t>
        </r>
      </text>
    </comment>
    <comment ref="K212" authorId="1" shapeId="0" xr:uid="{00000000-0006-0000-0000-000054000000}">
      <text>
        <r>
          <rPr>
            <b/>
            <sz val="9"/>
            <color rgb="FF000000"/>
            <rFont val="ＭＳ Ｐゴシック"/>
            <family val="3"/>
            <charset val="128"/>
          </rPr>
          <t>受賞：
受賞者グループ（日）
報道：担当者名
ベンチャー企業：
担当者名</t>
        </r>
      </text>
    </comment>
    <comment ref="L212" authorId="1" shapeId="0" xr:uid="{00000000-0006-0000-0000-000055000000}">
      <text>
        <r>
          <rPr>
            <b/>
            <sz val="9"/>
            <color rgb="FF000000"/>
            <rFont val="ＭＳ Ｐゴシック"/>
            <family val="3"/>
            <charset val="128"/>
          </rPr>
          <t>受賞：賞名
報道：報道タイトル
ベンチャー企業：企業名</t>
        </r>
      </text>
    </comment>
    <comment ref="M212" authorId="1" shapeId="0" xr:uid="{00000000-0006-0000-0000-000056000000}">
      <text>
        <r>
          <rPr>
            <b/>
            <sz val="9"/>
            <color rgb="FF000000"/>
            <rFont val="ＭＳ Ｐゴシック"/>
            <family val="3"/>
            <charset val="128"/>
          </rPr>
          <t>受賞：授与機関（日）
報道：報道機関名
ベンチャー企業：
業務内容</t>
        </r>
      </text>
    </comment>
    <comment ref="N212" authorId="1" shapeId="0" xr:uid="{00000000-0006-0000-0000-000057000000}">
      <text>
        <r>
          <rPr>
            <b/>
            <sz val="9"/>
            <color rgb="FF000000"/>
            <rFont val="ＭＳ Ｐゴシック"/>
            <family val="3"/>
            <charset val="128"/>
          </rPr>
          <t xml:space="preserve">受賞：受賞年月
報道：報道年月
ベンチャー企業：設立年月日
</t>
        </r>
      </text>
    </comment>
    <comment ref="O212" authorId="1" shapeId="0" xr:uid="{00000000-0006-0000-0000-000058000000}">
      <text>
        <r>
          <rPr>
            <b/>
            <sz val="9"/>
            <color rgb="FF000000"/>
            <rFont val="ＭＳ Ｐゴシック"/>
            <family val="3"/>
            <charset val="128"/>
          </rPr>
          <t xml:space="preserve">受賞：タイトル（日）
報道：報道内容
</t>
        </r>
      </text>
    </comment>
    <comment ref="W212" authorId="0" shapeId="0" xr:uid="{00000000-0006-0000-0000-000059000000}">
      <text>
        <r>
          <rPr>
            <b/>
            <sz val="9"/>
            <color rgb="FF000000"/>
            <rFont val="ＭＳ Ｐゴシック"/>
            <family val="3"/>
            <charset val="128"/>
          </rPr>
          <t xml:space="preserve">1より大きい数値の場合”題目”が一致している論文があります。行毎削除ください
</t>
        </r>
      </text>
    </comment>
    <comment ref="X212" authorId="0" shapeId="0" xr:uid="{00000000-0006-0000-0000-00005A000000}">
      <text>
        <r>
          <rPr>
            <b/>
            <sz val="9"/>
            <color rgb="FF000000"/>
            <rFont val="ＭＳ Ｐゴシック"/>
            <family val="3"/>
            <charset val="128"/>
          </rPr>
          <t xml:space="preserve">数値が1となっているデータは補遺です。
順番を最後に持ってきてください。
</t>
        </r>
      </text>
    </comment>
    <comment ref="K215" authorId="1" shapeId="0" xr:uid="{00000000-0006-0000-0000-00005B000000}">
      <text>
        <r>
          <rPr>
            <b/>
            <sz val="9"/>
            <color rgb="FF000000"/>
            <rFont val="ＭＳ Ｐゴシック"/>
            <family val="3"/>
            <charset val="128"/>
          </rPr>
          <t>受賞：
受賞者グループ（日）
報道：担当者名
ベンチャー企業：
担当者名</t>
        </r>
      </text>
    </comment>
    <comment ref="L215" authorId="1" shapeId="0" xr:uid="{00000000-0006-0000-0000-00005C000000}">
      <text>
        <r>
          <rPr>
            <b/>
            <sz val="9"/>
            <color rgb="FF000000"/>
            <rFont val="ＭＳ Ｐゴシック"/>
            <family val="3"/>
            <charset val="128"/>
          </rPr>
          <t>受賞：賞名
報道：報道タイトル
ベンチャー企業：企業名</t>
        </r>
      </text>
    </comment>
    <comment ref="M215" authorId="1" shapeId="0" xr:uid="{00000000-0006-0000-0000-00005D000000}">
      <text>
        <r>
          <rPr>
            <b/>
            <sz val="9"/>
            <color rgb="FF000000"/>
            <rFont val="ＭＳ Ｐゴシック"/>
            <family val="3"/>
            <charset val="128"/>
          </rPr>
          <t>受賞：授与機関（日）
報道：報道機関名
ベンチャー企業：
業務内容</t>
        </r>
      </text>
    </comment>
    <comment ref="N215" authorId="1" shapeId="0" xr:uid="{00000000-0006-0000-0000-00005E000000}">
      <text>
        <r>
          <rPr>
            <b/>
            <sz val="9"/>
            <color rgb="FF000000"/>
            <rFont val="ＭＳ Ｐゴシック"/>
            <family val="3"/>
            <charset val="128"/>
          </rPr>
          <t xml:space="preserve">受賞：受賞年月
報道：報道年月
ベンチャー企業：設立年月日
</t>
        </r>
      </text>
    </comment>
    <comment ref="W215" authorId="0" shapeId="0" xr:uid="{00000000-0006-0000-0000-00005F000000}">
      <text>
        <r>
          <rPr>
            <b/>
            <sz val="9"/>
            <color rgb="FF000000"/>
            <rFont val="ＭＳ Ｐゴシック"/>
            <family val="3"/>
            <charset val="128"/>
          </rPr>
          <t xml:space="preserve">1より大きい数値の場合”題目”が一致している論文があります。行毎削除ください
</t>
        </r>
      </text>
    </comment>
    <comment ref="X215" authorId="0" shapeId="0" xr:uid="{00000000-0006-0000-0000-000060000000}">
      <text>
        <r>
          <rPr>
            <b/>
            <sz val="9"/>
            <color rgb="FF000000"/>
            <rFont val="ＭＳ Ｐゴシック"/>
            <family val="3"/>
            <charset val="128"/>
          </rPr>
          <t xml:space="preserve">数値が1となっているデータは補遺です。
順番を最後に持ってきてください。
</t>
        </r>
      </text>
    </comment>
    <comment ref="K218" authorId="1" shapeId="0" xr:uid="{00000000-0006-0000-0000-000061000000}">
      <text>
        <r>
          <rPr>
            <b/>
            <sz val="9"/>
            <color rgb="FF000000"/>
            <rFont val="ＭＳ Ｐゴシック"/>
            <family val="3"/>
            <charset val="128"/>
          </rPr>
          <t>受賞：
受賞者グループ（日）
報道：担当者名
ベンチャー企業：
担当者名</t>
        </r>
      </text>
    </comment>
    <comment ref="L218" authorId="1" shapeId="0" xr:uid="{00000000-0006-0000-0000-000062000000}">
      <text>
        <r>
          <rPr>
            <b/>
            <sz val="9"/>
            <color rgb="FF000000"/>
            <rFont val="ＭＳ Ｐゴシック"/>
            <family val="3"/>
            <charset val="128"/>
          </rPr>
          <t>受賞：賞名
報道：報道タイトル
ベンチャー企業：企業名</t>
        </r>
      </text>
    </comment>
    <comment ref="M218" authorId="1" shapeId="0" xr:uid="{00000000-0006-0000-0000-000063000000}">
      <text>
        <r>
          <rPr>
            <b/>
            <sz val="9"/>
            <color rgb="FF000000"/>
            <rFont val="ＭＳ Ｐゴシック"/>
            <family val="3"/>
            <charset val="128"/>
          </rPr>
          <t>受賞：授与機関（日）
報道：報道機関名
ベンチャー企業：
業務内容</t>
        </r>
      </text>
    </comment>
    <comment ref="N218" authorId="1" shapeId="0" xr:uid="{00000000-0006-0000-0000-000064000000}">
      <text>
        <r>
          <rPr>
            <b/>
            <sz val="9"/>
            <color rgb="FF000000"/>
            <rFont val="ＭＳ Ｐゴシック"/>
            <family val="3"/>
            <charset val="128"/>
          </rPr>
          <t xml:space="preserve">受賞：受賞年月
報道：報道年月
ベンチャー企業：設立年月日
</t>
        </r>
      </text>
    </comment>
    <comment ref="O218" authorId="1" shapeId="0" xr:uid="{00000000-0006-0000-0000-000065000000}">
      <text>
        <r>
          <rPr>
            <b/>
            <sz val="9"/>
            <color rgb="FF000000"/>
            <rFont val="ＭＳ Ｐゴシック"/>
            <family val="3"/>
            <charset val="128"/>
          </rPr>
          <t xml:space="preserve">受賞：タイトル（日）
報道：報道内容
</t>
        </r>
      </text>
    </comment>
    <comment ref="W218" authorId="0" shapeId="0" xr:uid="{00000000-0006-0000-0000-000066000000}">
      <text>
        <r>
          <rPr>
            <b/>
            <sz val="9"/>
            <color rgb="FF000000"/>
            <rFont val="ＭＳ Ｐゴシック"/>
            <family val="3"/>
            <charset val="128"/>
          </rPr>
          <t xml:space="preserve">1より大きい数値の場合”題目”が一致している論文があります。行毎削除ください
</t>
        </r>
      </text>
    </comment>
    <comment ref="X218" authorId="0" shapeId="0" xr:uid="{00000000-0006-0000-0000-000067000000}">
      <text>
        <r>
          <rPr>
            <b/>
            <sz val="9"/>
            <color rgb="FF000000"/>
            <rFont val="ＭＳ Ｐゴシック"/>
            <family val="3"/>
            <charset val="128"/>
          </rPr>
          <t xml:space="preserve">数値が1となっているデータは補遺です。
順番を最後に持ってきてください。
</t>
        </r>
      </text>
    </comment>
    <comment ref="W237" authorId="0" shapeId="0" xr:uid="{00000000-0006-0000-0000-000068000000}">
      <text>
        <r>
          <rPr>
            <b/>
            <sz val="9"/>
            <color rgb="FF000000"/>
            <rFont val="ＭＳ Ｐゴシック"/>
            <family val="3"/>
            <charset val="128"/>
          </rPr>
          <t xml:space="preserve">1より大きい数値の場合”題目”が一致している論文があります。行毎削除ください
</t>
        </r>
      </text>
    </comment>
    <comment ref="X237" authorId="0" shapeId="0" xr:uid="{00000000-0006-0000-0000-000069000000}">
      <text>
        <r>
          <rPr>
            <b/>
            <sz val="9"/>
            <color rgb="FF000000"/>
            <rFont val="ＭＳ Ｐゴシック"/>
            <family val="3"/>
            <charset val="128"/>
          </rPr>
          <t xml:space="preserve">数値が1となっているデータは補遺です。
順番を最後に持ってきてください。
</t>
        </r>
      </text>
    </comment>
    <comment ref="W240" authorId="0" shapeId="0" xr:uid="{00000000-0006-0000-0000-00006A000000}">
      <text>
        <r>
          <rPr>
            <b/>
            <sz val="9"/>
            <color rgb="FF000000"/>
            <rFont val="ＭＳ Ｐゴシック"/>
            <family val="3"/>
            <charset val="128"/>
          </rPr>
          <t xml:space="preserve">1より大きい数値の場合”題目”が一致している論文があります。行毎削除ください
</t>
        </r>
      </text>
    </comment>
  </commentList>
</comments>
</file>

<file path=xl/sharedStrings.xml><?xml version="1.0" encoding="utf-8"?>
<sst xmlns="http://schemas.openxmlformats.org/spreadsheetml/2006/main" count="921" uniqueCount="191">
  <si>
    <t>病因病態医学講座 医動物学</t>
  </si>
  <si>
    <t>開始</t>
  </si>
  <si>
    <t>終了</t>
  </si>
  <si>
    <t>部署番号</t>
  </si>
  <si>
    <r>
      <rPr>
        <b/>
        <sz val="12"/>
        <color rgb="FF008000"/>
        <rFont val="ＭＳ ゴシック"/>
        <family val="3"/>
        <charset val="128"/>
      </rPr>
      <t>1.</t>
    </r>
    <r>
      <rPr>
        <b/>
        <sz val="12"/>
        <color rgb="FF008000"/>
        <rFont val="Arial"/>
        <family val="2"/>
      </rPr>
      <t>領域構成教職員・在職期間</t>
    </r>
  </si>
  <si>
    <r>
      <rPr>
        <b/>
        <sz val="12"/>
        <color rgb="FF008000"/>
        <rFont val="ＭＳ ゴシック"/>
        <family val="3"/>
        <charset val="128"/>
      </rPr>
      <t>2.</t>
    </r>
    <r>
      <rPr>
        <b/>
        <sz val="12"/>
        <color rgb="FF008000"/>
        <rFont val="Arial"/>
        <family val="2"/>
      </rPr>
      <t>研究概要</t>
    </r>
  </si>
  <si>
    <t>研究概要</t>
  </si>
  <si>
    <t>キーワード</t>
  </si>
  <si>
    <t>業績年の進捗状況</t>
  </si>
  <si>
    <t>特色等</t>
  </si>
  <si>
    <t>本学の理念との関係</t>
  </si>
  <si>
    <r>
      <rPr>
        <b/>
        <sz val="12"/>
        <color rgb="FF008000"/>
        <rFont val="ＭＳ ゴシック"/>
        <family val="3"/>
        <charset val="128"/>
      </rPr>
      <t>3.</t>
    </r>
    <r>
      <rPr>
        <b/>
        <sz val="12"/>
        <color rgb="FF008000"/>
        <rFont val="Arial"/>
        <family val="2"/>
      </rPr>
      <t>研究実績</t>
    </r>
  </si>
  <si>
    <t>区分</t>
  </si>
  <si>
    <t>編数</t>
  </si>
  <si>
    <t>インパクトファクター（うち原著のみ）</t>
  </si>
  <si>
    <t>インパクトファクター</t>
  </si>
  <si>
    <t>和文原著論文</t>
  </si>
  <si>
    <t>―</t>
  </si>
  <si>
    <t>英文論文</t>
  </si>
  <si>
    <t>ﾌｧｰｽﾄｵｰｻｰ</t>
  </si>
  <si>
    <t>ｺﾚｽﾎﾟﾝﾃﾞｨﾝｸﾞｵｰｻｰ</t>
  </si>
  <si>
    <t>その他</t>
  </si>
  <si>
    <t>合計</t>
  </si>
  <si>
    <t>大項番</t>
  </si>
  <si>
    <t>中項番</t>
  </si>
  <si>
    <t>小項番</t>
  </si>
  <si>
    <t>A</t>
  </si>
  <si>
    <t>通し番号</t>
  </si>
  <si>
    <t>著者名</t>
  </si>
  <si>
    <t>タイトル</t>
  </si>
  <si>
    <t>掲載誌</t>
  </si>
  <si>
    <t>巻</t>
  </si>
  <si>
    <t>号</t>
  </si>
  <si>
    <t>開始頁</t>
  </si>
  <si>
    <t>終了頁</t>
  </si>
  <si>
    <t>発行年月日</t>
  </si>
  <si>
    <t>ISBN</t>
  </si>
  <si>
    <t>重複チェック</t>
  </si>
  <si>
    <t>補遺分</t>
  </si>
  <si>
    <t>a</t>
  </si>
  <si>
    <t>表示文字列</t>
  </si>
  <si>
    <t>担当範囲(日)</t>
  </si>
  <si>
    <t>編集・監修者名</t>
  </si>
  <si>
    <t>タイトル(日)</t>
  </si>
  <si>
    <t>版次</t>
  </si>
  <si>
    <t>出版社(日)</t>
  </si>
  <si>
    <t>担当ページ</t>
  </si>
  <si>
    <t>出版年月</t>
  </si>
  <si>
    <t>担当範囲</t>
  </si>
  <si>
    <t>DOI</t>
  </si>
  <si>
    <t>ファーストオーサー</t>
  </si>
  <si>
    <t>コレスポンディングオーサー</t>
  </si>
  <si>
    <t>種類</t>
  </si>
  <si>
    <t>掲載種別</t>
  </si>
  <si>
    <t>著者(日)</t>
  </si>
  <si>
    <t>（B） 学会発表等</t>
  </si>
  <si>
    <t>講演者</t>
  </si>
  <si>
    <t>会議名</t>
  </si>
  <si>
    <t>主題名</t>
  </si>
  <si>
    <t>開催地</t>
  </si>
  <si>
    <t>発表年月日</t>
  </si>
  <si>
    <t>抄録集等名</t>
  </si>
  <si>
    <t>頁</t>
  </si>
  <si>
    <t>発行年月</t>
  </si>
  <si>
    <t>　(2) 国内学会（全国レベル）</t>
  </si>
  <si>
    <t xml:space="preserve">
</t>
  </si>
  <si>
    <t>矢野　泰弘、岩崎博道、廣田　智哉、石畝　史、坂井　伸成、高田　伸弘</t>
  </si>
  <si>
    <t>福井県で確認された日本紅斑熱熱患者とマダニ相</t>
  </si>
  <si>
    <t>第32回日本ダニ学会札幌大会</t>
  </si>
  <si>
    <t>石畝　史，矢野　泰弘，高田　信弘</t>
  </si>
  <si>
    <t>白山系におけるIxodes属マダニの分布相</t>
  </si>
  <si>
    <t>第40回北陸病害動物研究会</t>
  </si>
  <si>
    <t>矢野　泰弘</t>
  </si>
  <si>
    <t>福井県嶺北地方における日本紅斑熱の初確認とマダニ相について</t>
  </si>
  <si>
    <t>第30回ダニと疾患のインターフェースに関するセミナー</t>
  </si>
  <si>
    <t>矢野　泰弘、岩崎博道、廣田　智哉、石畝　史、高田　伸弘</t>
  </si>
  <si>
    <t>第75回日本衛生動物学会大会</t>
  </si>
  <si>
    <t>（C） 特許等</t>
  </si>
  <si>
    <t>内容（発明の名称）</t>
  </si>
  <si>
    <t>発明者又は考案者</t>
  </si>
  <si>
    <t>（D）その他業績</t>
  </si>
  <si>
    <t>担当者名</t>
  </si>
  <si>
    <t>内容</t>
  </si>
  <si>
    <t>期間始</t>
  </si>
  <si>
    <t>期間終</t>
  </si>
  <si>
    <t>4.グラント取得</t>
  </si>
  <si>
    <t>（A） 科研費・研究助成金等</t>
  </si>
  <si>
    <t>プロジェクト名</t>
  </si>
  <si>
    <t>研究課題名</t>
  </si>
  <si>
    <t>代表者名</t>
  </si>
  <si>
    <t>分担者名</t>
  </si>
  <si>
    <t>研究期間</t>
  </si>
  <si>
    <t>金額（配分額）</t>
  </si>
  <si>
    <t>始期</t>
  </si>
  <si>
    <t>終期</t>
  </si>
  <si>
    <t>研究種目</t>
  </si>
  <si>
    <t>課題名</t>
  </si>
  <si>
    <t>機関名</t>
  </si>
  <si>
    <t>研究者名</t>
  </si>
  <si>
    <t>契約金額</t>
  </si>
  <si>
    <t>（B） 奨学寄附金</t>
  </si>
  <si>
    <t>受入件数</t>
  </si>
  <si>
    <t>受入金額</t>
  </si>
  <si>
    <t>5.その他の研究関連活動</t>
  </si>
  <si>
    <t>（A） 学会開催等</t>
  </si>
  <si>
    <t>主催・共催の別</t>
  </si>
  <si>
    <t>学会名</t>
  </si>
  <si>
    <t>開催日</t>
  </si>
  <si>
    <t>（B） 学会の実績</t>
  </si>
  <si>
    <t>学会の名称</t>
  </si>
  <si>
    <t>役職</t>
  </si>
  <si>
    <t>氏名</t>
  </si>
  <si>
    <t>日本寄生虫学会</t>
  </si>
  <si>
    <t>一般会員</t>
  </si>
  <si>
    <t>日本感染症学会</t>
  </si>
  <si>
    <t>日本ダニ学会</t>
  </si>
  <si>
    <t>会長</t>
  </si>
  <si>
    <t>日本衛生動物学会</t>
  </si>
  <si>
    <t>監事</t>
  </si>
  <si>
    <t>（C） 座長</t>
  </si>
  <si>
    <t>国内学会
（全国レベル）</t>
  </si>
  <si>
    <t>一般講演</t>
  </si>
  <si>
    <t>（D） 学術雑誌等の編集</t>
  </si>
  <si>
    <t>学術雑誌等の名称</t>
  </si>
  <si>
    <t>査読・編集</t>
  </si>
  <si>
    <t>委員長（主査）・委員の別</t>
  </si>
  <si>
    <t>査読編数</t>
  </si>
  <si>
    <t>（E） その他</t>
  </si>
  <si>
    <t>受賞者グループ</t>
  </si>
  <si>
    <t>賞名</t>
  </si>
  <si>
    <t>授与機関</t>
  </si>
  <si>
    <t>受賞年月</t>
  </si>
  <si>
    <t>企業名</t>
  </si>
  <si>
    <t>業務内容</t>
  </si>
  <si>
    <t>設立年月日</t>
  </si>
  <si>
    <t>報道タイトル</t>
  </si>
  <si>
    <t>報道機関名</t>
  </si>
  <si>
    <t>報道年月</t>
  </si>
  <si>
    <t>報道内容</t>
  </si>
  <si>
    <t>6.産業・社会への貢献</t>
  </si>
  <si>
    <t>（A） 国・地域等への貢献</t>
  </si>
  <si>
    <t>　（1）審議会・委員会・公益法人・会社等への参加状況</t>
  </si>
  <si>
    <t>機関の名称等</t>
  </si>
  <si>
    <t>委員会の名称等・役割</t>
  </si>
  <si>
    <t>期間</t>
  </si>
  <si>
    <t>　（2）社会人等への貢献及び学校等との連携・協力による活動</t>
  </si>
  <si>
    <t>活動名・活動内容</t>
  </si>
  <si>
    <t>主催者・対象者等</t>
  </si>
  <si>
    <t>活動名</t>
  </si>
  <si>
    <t>活動内容</t>
  </si>
  <si>
    <t>主催者</t>
  </si>
  <si>
    <t>対象者等</t>
  </si>
  <si>
    <t>聴講者数</t>
  </si>
  <si>
    <t>（B）国際貢献</t>
  </si>
  <si>
    <t>国際協力事業</t>
  </si>
  <si>
    <t>相手方機関名</t>
  </si>
  <si>
    <t>役割</t>
  </si>
  <si>
    <t>活動国名</t>
  </si>
  <si>
    <t>（C）その他業績</t>
  </si>
  <si>
    <t>業績名称</t>
  </si>
  <si>
    <t>業績内容</t>
  </si>
  <si>
    <t>（D）特記事項</t>
  </si>
  <si>
    <t>自由記述</t>
  </si>
  <si>
    <t>特記事項</t>
  </si>
  <si>
    <t>領域名・奨学寄附金登録</t>
  </si>
  <si>
    <t>業績年</t>
  </si>
  <si>
    <t>編数：和文原著論文</t>
  </si>
  <si>
    <t>編数：英文論文（ファーストオーサー）</t>
  </si>
  <si>
    <t>編数：英文論文（コレスポンディングオーサー）</t>
  </si>
  <si>
    <t>編数：英文論文（その他）</t>
  </si>
  <si>
    <t>編数：英文論文（合計）</t>
  </si>
  <si>
    <t>ＩＦ：ファーストオーサー</t>
  </si>
  <si>
    <t>ＩＦ：ファーストオーサー（うち原著のみ）</t>
  </si>
  <si>
    <t>ＩＦ：コレスポンディングオーサー</t>
  </si>
  <si>
    <t>ＩＦ：コレスポンディングオーサー（うち原著のみ）</t>
  </si>
  <si>
    <t>ＩＦ：その他</t>
  </si>
  <si>
    <t>ＩＦ：その他（うち原著のみ）</t>
  </si>
  <si>
    <t>ＩＦ：合計</t>
  </si>
  <si>
    <t>ＩＦ：合計（うち原著のみ）</t>
  </si>
  <si>
    <t>奨学寄附金</t>
  </si>
  <si>
    <t>業績年度</t>
  </si>
  <si>
    <t>寄附の目的</t>
  </si>
  <si>
    <t>申込金額</t>
  </si>
  <si>
    <t>今年度納入金額</t>
  </si>
  <si>
    <t>助教</t>
  </si>
  <si>
    <t>平成１年４月―（平成１９年４月より現職）</t>
  </si>
  <si>
    <t>　日本におけるダニ類が媒介する感染症として、古くはツツガムシ幼虫によるツツガムシ病が広く知られ、1870年代から研究が開始され、多くの世界的研究成果を挙げてきた。ところが、1980年後半から現在までに、マダニ媒介性のいわゆる新興感染症が次々に報告され、マダニと病原体との多様な関係が明らかにされつつある。
　本領域ではこれらダニ媒介性感染症の野外における病原体保有動物や媒介動物についての調査・研究を行い、それらの感染環を明らかにすることを目的としている。具体的には疾病発生地において、植生上のダニを採集し、その季節的消長を確認し、独自に開発した方法によって病原体をダニ体内から検出する。同時に病原体保有動物である野鼠類や小型哺乳類を捕獲し、ダニ類の寄生状況や、各種病原体に対する血清抗体価を調べる。これらの結果を総合して当地における病原体の浸淫度を推察し、住民に対するダニ媒介性感染症に関する啓発活動をする上での根拠を提示している。</t>
    <phoneticPr fontId="11"/>
  </si>
  <si>
    <t>ツツガムシ、マダニ、ツツガムシ病、紅斑熱リケッチア症、ライム病、重症熱性血小板減少症候群、感染環、季節的消長、病原体媒介能力、病原体検出</t>
  </si>
  <si>
    <t>◎事業年度の進捗状況◎
（１）「重症熱性血小板減少症候群のマダニ媒介サイクルの解明」において、野鼠を含む野生動物のSFTSウイルスに対する血清抗体価の測定に取り組んだ。野生動物のSFTSウイルスに対する血清抗体価の測定によって、地域ごとの感染圧の推定を行っている。
（２）日本紅斑熱リケッチアのマダニ体内における存在様式を電顕観察によって明らかにし、リケッチアの経期感染を証明した。
（３）北陸日本海側で発掘されたダニ媒介感染症と背景の寄生性ダニ相調査を行った。</t>
    <phoneticPr fontId="11"/>
  </si>
  <si>
    <t>近年の病原体の検出法の発達と普及によって、今後も、潜在するマダニ媒介性感染症が国内で確認され続けることが予想される。そういった場合に、我々が現在行っている研究手法、すなわちフィールド調査と研究室での分析、また皮膚科的検索を一体化してダニ媒介感染症を解明するという方法論は１つのスタンダードになり得るものと考えられる。</t>
  </si>
  <si>
    <t>我々の研究成果は以下の第３期（平成28年度～令和3年度）中期目標に該当する。
３.社会との連携や社会貢献及び地域を志向した教育・研究に関する目標
　① 地域の知の拠点として地域社会との連携を強化し、地域社会を志向した教育・研究を推進し、地域の人材養成と課題解決に寄与する。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</si>
</sst>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
  </numFmts>
  <fonts count="12">
    <font>
      <sz val="10"/>
      <color rgb="FF000000"/>
      <name val="ＭＳ Ｐゴシック"/>
    </font>
    <font>
      <sz val="10"/>
      <color rgb="FF000000"/>
      <name val="ＭＳ ゴシック"/>
      <family val="3"/>
      <charset val="128"/>
    </font>
    <font>
      <b/>
      <sz val="12"/>
      <color rgb="FF000000"/>
      <name val="ＭＳ ゴシック"/>
      <family val="3"/>
      <charset val="128"/>
    </font>
    <font>
      <b/>
      <sz val="12"/>
      <color rgb="FF008000"/>
      <name val="ＭＳ ゴシック"/>
      <family val="3"/>
      <charset val="128"/>
    </font>
    <font>
      <b/>
      <sz val="10.5"/>
      <color rgb="FF993300"/>
      <name val="ＭＳ ゴシック"/>
      <family val="3"/>
      <charset val="128"/>
    </font>
    <font>
      <b/>
      <sz val="10.5"/>
      <color rgb="FF993300"/>
      <name val="ＭＳ ゴシック;MS Gothic"/>
      <family val="3"/>
      <charset val="128"/>
    </font>
    <font>
      <sz val="8"/>
      <color rgb="FF000000"/>
      <name val="ＭＳ ゴシック"/>
      <family val="3"/>
      <charset val="128"/>
    </font>
    <font>
      <sz val="9"/>
      <color rgb="FF000000"/>
      <name val="ＭＳ ゴシック"/>
      <family val="3"/>
      <charset val="128"/>
    </font>
    <font>
      <b/>
      <sz val="16"/>
      <color rgb="FF0000FF"/>
      <name val="ＭＳ ゴシック"/>
      <family val="3"/>
      <charset val="128"/>
    </font>
    <font>
      <b/>
      <sz val="12"/>
      <color rgb="FF008000"/>
      <name val="Arial"/>
      <family val="2"/>
    </font>
    <font>
      <b/>
      <sz val="9"/>
      <color rgb="FF000000"/>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FFFFF"/>
        <bgColor rgb="FFFFFFCC"/>
      </patternFill>
    </fill>
    <fill>
      <patternFill patternType="solid">
        <fgColor rgb="FFCFE7F5"/>
        <bgColor rgb="FFCCFFFF"/>
      </patternFill>
    </fill>
    <fill>
      <patternFill patternType="solid">
        <fgColor rgb="FFD8D8D8"/>
        <bgColor rgb="FFFFFFCC"/>
      </patternFill>
    </fill>
    <fill>
      <patternFill patternType="solid">
        <fgColor rgb="FFD8D8D8"/>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hair">
        <color rgb="FF000000"/>
      </left>
      <right style="thin">
        <color rgb="FF000000"/>
      </right>
      <top style="thin">
        <color rgb="FF000000"/>
      </top>
      <bottom/>
      <diagonal/>
    </border>
  </borders>
  <cellStyleXfs count="1">
    <xf numFmtId="0" fontId="0" fillId="0" borderId="0"/>
  </cellStyleXfs>
  <cellXfs count="78">
    <xf numFmtId="0" fontId="0" fillId="0" borderId="0" xfId="0"/>
    <xf numFmtId="0" fontId="0" fillId="0" borderId="1" xfId="0" applyBorder="1"/>
    <xf numFmtId="0" fontId="1" fillId="2" borderId="0" xfId="0" applyFont="1" applyFill="1"/>
    <xf numFmtId="0" fontId="1" fillId="2" borderId="0" xfId="0" applyFont="1" applyFill="1"/>
    <xf numFmtId="0" fontId="2" fillId="2" borderId="0" xfId="0" applyFont="1" applyFill="1" applyAlignment="1">
      <alignment vertical="center"/>
    </xf>
    <xf numFmtId="0" fontId="3" fillId="2" borderId="0" xfId="0" applyFont="1" applyFill="1"/>
    <xf numFmtId="0" fontId="4" fillId="2" borderId="0" xfId="0" applyFont="1" applyFill="1"/>
    <xf numFmtId="0" fontId="5" fillId="2" borderId="0" xfId="0" applyFont="1" applyFill="1"/>
    <xf numFmtId="0" fontId="1" fillId="3" borderId="2" xfId="0" applyFont="1" applyFill="1" applyBorder="1"/>
    <xf numFmtId="0" fontId="1" fillId="3" borderId="3" xfId="0" applyFont="1" applyFill="1" applyBorder="1"/>
    <xf numFmtId="0" fontId="1" fillId="2" borderId="1" xfId="0" applyFont="1" applyFill="1" applyBorder="1"/>
    <xf numFmtId="0" fontId="1" fillId="2" borderId="1" xfId="0" applyFont="1" applyFill="1" applyBorder="1"/>
    <xf numFmtId="0" fontId="1" fillId="2" borderId="0" xfId="0" applyFont="1" applyFill="1" applyAlignment="1">
      <alignment vertical="center"/>
    </xf>
    <xf numFmtId="49" fontId="1" fillId="2" borderId="1" xfId="0" applyNumberFormat="1" applyFont="1" applyFill="1" applyBorder="1"/>
    <xf numFmtId="0" fontId="1" fillId="3" borderId="1" xfId="0" applyFont="1" applyFill="1" applyBorder="1" applyAlignment="1">
      <alignment horizontal="center"/>
    </xf>
    <xf numFmtId="0" fontId="1" fillId="0" borderId="0" xfId="0" applyFont="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2" borderId="0" xfId="0" applyFont="1" applyFill="1" applyAlignment="1">
      <alignment vertical="top" wrapText="1"/>
    </xf>
    <xf numFmtId="0" fontId="0" fillId="0" borderId="0" xfId="0"/>
    <xf numFmtId="0" fontId="1" fillId="0" borderId="4" xfId="0" applyFont="1" applyBorder="1" applyAlignment="1">
      <alignment horizontal="center"/>
    </xf>
    <xf numFmtId="0" fontId="1" fillId="0" borderId="0" xfId="0" applyFont="1"/>
    <xf numFmtId="0" fontId="1" fillId="2" borderId="0" xfId="0" applyFont="1" applyFill="1"/>
    <xf numFmtId="0" fontId="0" fillId="0" borderId="1" xfId="0" applyBorder="1"/>
    <xf numFmtId="0" fontId="0" fillId="0" borderId="1" xfId="0" applyBorder="1"/>
    <xf numFmtId="0" fontId="0" fillId="0" borderId="1" xfId="0" applyBorder="1"/>
    <xf numFmtId="0" fontId="1" fillId="2" borderId="0" xfId="0" applyFont="1" applyFill="1" applyAlignment="1">
      <alignment vertical="top"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2" borderId="1" xfId="0" applyFill="1" applyBorder="1" applyAlignment="1">
      <alignment horizontal="center" vertical="center"/>
    </xf>
    <xf numFmtId="0" fontId="1" fillId="2" borderId="0" xfId="0" applyFont="1" applyFill="1"/>
    <xf numFmtId="0" fontId="0" fillId="0" borderId="0" xfId="0"/>
    <xf numFmtId="0" fontId="0" fillId="0" borderId="0" xfId="0"/>
    <xf numFmtId="0" fontId="1" fillId="2" borderId="0" xfId="0" applyFont="1" applyFill="1"/>
    <xf numFmtId="0" fontId="1" fillId="2" borderId="5" xfId="0" applyFont="1" applyFill="1" applyBorder="1"/>
    <xf numFmtId="0" fontId="0" fillId="0" borderId="0" xfId="0"/>
    <xf numFmtId="0" fontId="6" fillId="2" borderId="1" xfId="0" applyFont="1" applyFill="1" applyBorder="1"/>
    <xf numFmtId="0" fontId="7" fillId="2" borderId="1" xfId="0" applyFont="1" applyFill="1" applyBorder="1"/>
    <xf numFmtId="0" fontId="1" fillId="2" borderId="6" xfId="0" applyFont="1" applyFill="1" applyBorder="1"/>
    <xf numFmtId="0" fontId="1" fillId="2" borderId="7" xfId="0" applyFont="1" applyFill="1" applyBorder="1"/>
    <xf numFmtId="0" fontId="1" fillId="4" borderId="1" xfId="0" applyFont="1" applyFill="1" applyBorder="1"/>
    <xf numFmtId="0" fontId="0" fillId="5" borderId="1" xfId="0" applyFill="1" applyBorder="1"/>
    <xf numFmtId="0" fontId="0" fillId="0" borderId="0" xfId="0"/>
    <xf numFmtId="49" fontId="1" fillId="2" borderId="7" xfId="0" applyNumberFormat="1" applyFont="1" applyFill="1" applyBorder="1"/>
    <xf numFmtId="49" fontId="1" fillId="2" borderId="0" xfId="0" applyNumberFormat="1" applyFont="1" applyFill="1"/>
    <xf numFmtId="0" fontId="1" fillId="2" borderId="8" xfId="0" applyFont="1" applyFill="1" applyBorder="1"/>
    <xf numFmtId="0" fontId="1" fillId="2" borderId="4" xfId="0" applyFont="1" applyFill="1" applyBorder="1"/>
    <xf numFmtId="0" fontId="0" fillId="0" borderId="9" xfId="0" applyBorder="1"/>
    <xf numFmtId="0" fontId="1" fillId="2" borderId="9" xfId="0" applyFont="1" applyFill="1" applyBorder="1"/>
    <xf numFmtId="0" fontId="1" fillId="2" borderId="0" xfId="0" applyFont="1" applyFill="1"/>
    <xf numFmtId="0" fontId="1" fillId="2" borderId="0" xfId="0" applyFont="1" applyFill="1"/>
    <xf numFmtId="0" fontId="1" fillId="2" borderId="4" xfId="0" applyFont="1" applyFill="1" applyBorder="1" applyAlignment="1">
      <alignment vertical="top"/>
    </xf>
    <xf numFmtId="0" fontId="1" fillId="2" borderId="0" xfId="0" applyFont="1" applyFill="1" applyAlignment="1">
      <alignment wrapText="1"/>
    </xf>
    <xf numFmtId="0" fontId="1" fillId="2" borderId="0" xfId="0" applyFont="1" applyFill="1" applyAlignment="1">
      <alignment wrapText="1"/>
    </xf>
    <xf numFmtId="0" fontId="8" fillId="2" borderId="0" xfId="0" applyFont="1" applyFill="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0" fillId="0" borderId="0" xfId="0" applyAlignment="1">
      <alignment wrapText="1"/>
    </xf>
    <xf numFmtId="0" fontId="6" fillId="2" borderId="0" xfId="0" applyFont="1" applyFill="1" applyAlignment="1">
      <alignment wrapText="1"/>
    </xf>
    <xf numFmtId="0" fontId="0" fillId="0" borderId="1" xfId="0" applyBorder="1"/>
    <xf numFmtId="5" fontId="1" fillId="2" borderId="1" xfId="0" applyNumberFormat="1" applyFont="1" applyFill="1" applyBorder="1" applyAlignment="1">
      <alignment vertical="top" wrapText="1"/>
    </xf>
    <xf numFmtId="5" fontId="1" fillId="2" borderId="1" xfId="0" applyNumberFormat="1" applyFont="1" applyFill="1" applyBorder="1"/>
    <xf numFmtId="5" fontId="1" fillId="2" borderId="1" xfId="0" applyNumberFormat="1" applyFont="1" applyFill="1" applyBorder="1" applyAlignment="1">
      <alignment vertical="top" wrapText="1"/>
    </xf>
    <xf numFmtId="0" fontId="1" fillId="2" borderId="5" xfId="0" applyFont="1" applyFill="1" applyBorder="1" applyAlignment="1">
      <alignment horizontal="center"/>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vertical="top" wrapText="1"/>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11" xfId="0" applyFont="1" applyFill="1" applyBorder="1" applyAlignment="1">
      <alignment vertical="center"/>
    </xf>
    <xf numFmtId="0" fontId="0" fillId="0" borderId="0" xfId="0" applyAlignment="1">
      <alignment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xf numFmtId="176" fontId="1" fillId="2" borderId="0" xfId="0" applyNumberFormat="1" applyFont="1" applyFill="1" applyAlignment="1">
      <alignment horizontal="left" vertical="top" wrapText="1"/>
    </xf>
  </cellXfs>
  <cellStyles count="1">
    <cellStyle name="標準" xfId="0" builtinId="0"/>
  </cellStyles>
  <dxfs count="1">
    <dxf>
      <fill>
        <patternFill patternType="solid">
          <fgColor rgb="FF000000"/>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43"/>
  <sheetViews>
    <sheetView showGridLines="0" tabSelected="1" view="pageBreakPreview" zoomScaleNormal="70" workbookViewId="0">
      <selection activeCell="B19" sqref="B19:H19"/>
    </sheetView>
  </sheetViews>
  <sheetFormatPr defaultColWidth="9" defaultRowHeight="12"/>
  <cols>
    <col min="1" max="1" width="4" style="2" customWidth="1"/>
    <col min="2" max="7" width="21.7109375" style="2" customWidth="1"/>
    <col min="8" max="8" width="21.7109375" style="3" customWidth="1"/>
    <col min="9" max="9" width="12.85546875" style="32" customWidth="1"/>
    <col min="10" max="20" width="9.140625" style="32" customWidth="1"/>
    <col min="21" max="21" width="12.85546875" style="32" customWidth="1"/>
    <col min="22" max="22" width="9.140625" style="32" customWidth="1"/>
    <col min="23" max="25" width="9" style="32"/>
    <col min="26" max="27" width="12.85546875" style="32" customWidth="1"/>
    <col min="28" max="28" width="9.140625" style="32" customWidth="1"/>
    <col min="29" max="31" width="12.85546875" style="32" customWidth="1"/>
    <col min="32" max="33" width="9" style="33"/>
    <col min="34" max="34" width="14.140625" style="33" customWidth="1"/>
    <col min="35" max="35" width="9" style="33"/>
    <col min="36" max="36" width="117.5703125" style="33" customWidth="1"/>
    <col min="37" max="43" width="9" style="33"/>
  </cols>
  <sheetData>
    <row r="1" spans="1:49" ht="14.25">
      <c r="B1" s="4" t="s">
        <v>0</v>
      </c>
      <c r="J1" s="11" t="s">
        <v>1</v>
      </c>
      <c r="K1" s="11" t="s">
        <v>2</v>
      </c>
      <c r="L1" s="11" t="s">
        <v>3</v>
      </c>
      <c r="AW1" s="34"/>
    </row>
    <row r="2" spans="1:49" ht="15.75">
      <c r="A2" s="23"/>
      <c r="B2" s="5" t="s">
        <v>4</v>
      </c>
      <c r="J2" s="11">
        <v>2023</v>
      </c>
      <c r="K2" s="11">
        <v>2023</v>
      </c>
      <c r="L2" s="11"/>
    </row>
    <row r="3" spans="1:49" ht="24">
      <c r="A3" s="23"/>
      <c r="B3" s="68" t="s">
        <v>184</v>
      </c>
      <c r="C3" s="68" t="s">
        <v>72</v>
      </c>
      <c r="D3" s="68" t="s">
        <v>185</v>
      </c>
      <c r="J3" s="35"/>
      <c r="K3" s="35"/>
    </row>
    <row r="4" spans="1:49">
      <c r="A4" s="23"/>
    </row>
    <row r="5" spans="1:49" ht="15.75">
      <c r="B5" s="5" t="s">
        <v>5</v>
      </c>
    </row>
    <row r="6" spans="1:49" ht="12.75">
      <c r="A6" s="23"/>
      <c r="B6" s="6" t="s">
        <v>6</v>
      </c>
    </row>
    <row r="7" spans="1:49" ht="75" customHeight="1">
      <c r="A7" s="23"/>
      <c r="B7" s="77" t="s">
        <v>186</v>
      </c>
      <c r="C7" s="77"/>
      <c r="D7" s="77"/>
      <c r="E7" s="77"/>
      <c r="F7" s="77"/>
      <c r="G7" s="77"/>
      <c r="H7" s="77"/>
      <c r="AJ7" s="59"/>
    </row>
    <row r="8" spans="1:49">
      <c r="A8" s="23"/>
      <c r="B8" s="54"/>
      <c r="C8" s="54"/>
      <c r="D8" s="54"/>
      <c r="E8" s="54"/>
      <c r="F8" s="54"/>
      <c r="G8" s="54"/>
      <c r="H8" s="55"/>
    </row>
    <row r="9" spans="1:49" ht="12.75">
      <c r="A9" s="23"/>
      <c r="B9" s="7" t="s">
        <v>7</v>
      </c>
    </row>
    <row r="10" spans="1:49">
      <c r="A10" s="23"/>
      <c r="B10" s="77" t="s">
        <v>187</v>
      </c>
      <c r="C10" s="77"/>
      <c r="D10" s="77"/>
      <c r="E10" s="77"/>
      <c r="F10" s="77"/>
      <c r="G10" s="77"/>
      <c r="H10" s="77"/>
      <c r="AJ10" s="59"/>
    </row>
    <row r="11" spans="1:49">
      <c r="A11" s="23"/>
      <c r="B11" s="54"/>
      <c r="C11" s="54"/>
      <c r="D11" s="54"/>
      <c r="E11" s="54"/>
      <c r="F11" s="54"/>
      <c r="G11" s="54"/>
      <c r="H11" s="55"/>
    </row>
    <row r="12" spans="1:49" ht="12.75">
      <c r="A12" s="23"/>
      <c r="B12" s="6" t="s">
        <v>8</v>
      </c>
    </row>
    <row r="13" spans="1:49" ht="63" customHeight="1">
      <c r="A13" s="23"/>
      <c r="B13" s="77" t="s">
        <v>188</v>
      </c>
      <c r="C13" s="77"/>
      <c r="D13" s="77"/>
      <c r="E13" s="77"/>
      <c r="F13" s="77"/>
      <c r="G13" s="77"/>
      <c r="H13" s="77"/>
      <c r="AJ13" s="59"/>
    </row>
    <row r="14" spans="1:49">
      <c r="A14" s="23"/>
      <c r="B14" s="54"/>
      <c r="C14" s="54"/>
      <c r="D14" s="54"/>
      <c r="E14" s="54"/>
      <c r="F14" s="54"/>
      <c r="G14" s="54"/>
      <c r="H14" s="55"/>
    </row>
    <row r="15" spans="1:49" ht="12.75">
      <c r="A15" s="23"/>
      <c r="B15" s="6" t="s">
        <v>9</v>
      </c>
    </row>
    <row r="16" spans="1:49" ht="38.25" customHeight="1">
      <c r="A16" s="23"/>
      <c r="B16" s="77" t="s">
        <v>189</v>
      </c>
      <c r="C16" s="77"/>
      <c r="D16" s="77"/>
      <c r="E16" s="77"/>
      <c r="F16" s="77"/>
      <c r="G16" s="77"/>
      <c r="H16" s="77"/>
      <c r="AJ16" s="59"/>
    </row>
    <row r="17" spans="1:38">
      <c r="A17" s="23"/>
      <c r="B17" s="54"/>
      <c r="C17" s="54"/>
      <c r="D17" s="54"/>
      <c r="E17" s="54"/>
      <c r="F17" s="54"/>
      <c r="G17" s="54"/>
      <c r="H17" s="55"/>
    </row>
    <row r="18" spans="1:38" ht="12.75">
      <c r="A18" s="23"/>
      <c r="B18" s="6" t="s">
        <v>10</v>
      </c>
    </row>
    <row r="19" spans="1:38" ht="39" customHeight="1">
      <c r="A19" s="23"/>
      <c r="B19" s="77" t="s">
        <v>190</v>
      </c>
      <c r="C19" s="77"/>
      <c r="D19" s="77"/>
      <c r="E19" s="77"/>
      <c r="F19" s="77"/>
      <c r="G19" s="77"/>
      <c r="H19" s="77"/>
      <c r="AJ19" s="59"/>
    </row>
    <row r="20" spans="1:38">
      <c r="A20" s="23"/>
      <c r="B20" s="54"/>
      <c r="C20" s="54"/>
      <c r="D20" s="54"/>
      <c r="E20" s="54"/>
      <c r="F20" s="54"/>
      <c r="G20" s="54"/>
      <c r="H20" s="55"/>
    </row>
    <row r="21" spans="1:38" ht="15.75">
      <c r="B21" s="5" t="s">
        <v>11</v>
      </c>
    </row>
    <row r="22" spans="1:38">
      <c r="B22" s="74" t="s">
        <v>12</v>
      </c>
      <c r="C22" s="75"/>
      <c r="D22" s="76" t="s">
        <v>13</v>
      </c>
      <c r="E22" s="76"/>
      <c r="F22" s="76" t="s">
        <v>14</v>
      </c>
      <c r="G22" s="76"/>
      <c r="J22" s="32" t="s">
        <v>15</v>
      </c>
    </row>
    <row r="23" spans="1:38">
      <c r="B23" s="8"/>
      <c r="C23" s="9"/>
      <c r="D23" s="65" t="str">
        <f>($J$2-6)&amp;"～"&amp;($J$2-1)&amp;"年分"</f>
        <v>2017～2022年分</v>
      </c>
      <c r="E23" s="29" t="str">
        <f>$K$2&amp;"年分"</f>
        <v>2023年分</v>
      </c>
      <c r="F23" s="29" t="str">
        <f>($J$2-6)&amp;"～"&amp;($J$2-1)&amp;"年分"</f>
        <v>2017～2022年分</v>
      </c>
      <c r="G23" s="29" t="str">
        <f>$K$2&amp;"年分"</f>
        <v>2023年分</v>
      </c>
    </row>
    <row r="24" spans="1:38">
      <c r="B24" s="10" t="s">
        <v>16</v>
      </c>
      <c r="C24" s="10"/>
      <c r="D24" s="31">
        <f>SUM(領域名・奨学寄附金登録!$C$6:$C$11)</f>
        <v>2</v>
      </c>
      <c r="E24" s="31">
        <f>SUMIF($AL:$AL,"RONBUN1",$AM:$AM)</f>
        <v>0</v>
      </c>
      <c r="F24" s="29" t="s">
        <v>17</v>
      </c>
      <c r="G24" s="29" t="s">
        <v>17</v>
      </c>
    </row>
    <row r="25" spans="1:38">
      <c r="B25" s="70" t="s">
        <v>18</v>
      </c>
      <c r="C25" s="10" t="s">
        <v>19</v>
      </c>
      <c r="D25" s="31">
        <f>SUM(領域名・奨学寄附金登録!$D$6:$D$10)</f>
        <v>0</v>
      </c>
      <c r="E25" s="31">
        <f>SUMIF($AL:$AL,"RONBUN2",$AN:$AN)</f>
        <v>0</v>
      </c>
      <c r="F25" s="28" t="str">
        <f>J25&amp;"("&amp;K25&amp;")"</f>
        <v>0(0)</v>
      </c>
      <c r="G25" s="28" t="str">
        <f>L25&amp;"("&amp;M25&amp;")"</f>
        <v>0(0)</v>
      </c>
      <c r="J25" s="32">
        <f>SUM(領域名・奨学寄附金登録!$H$6:$H$10)</f>
        <v>0</v>
      </c>
      <c r="K25" s="32">
        <f>SUM(領域名・奨学寄附金登録!$I$6:$I$10)</f>
        <v>0</v>
      </c>
      <c r="L25" s="32">
        <f>SUMIF($AL:$AL,"RONBUN2",$AT:$AT)</f>
        <v>0</v>
      </c>
      <c r="M25" s="32">
        <f>SUMIF($AS:$AS,"RONBUN3",$AT:$AT)</f>
        <v>0</v>
      </c>
    </row>
    <row r="26" spans="1:38">
      <c r="B26" s="71"/>
      <c r="C26" s="10" t="s">
        <v>20</v>
      </c>
      <c r="D26" s="31">
        <f>SUM(領域名・奨学寄附金登録!$E$6:$E$10)</f>
        <v>0</v>
      </c>
      <c r="E26" s="31">
        <f>SUMIF($AL:$AL,"RONBUN2",$AO:$AO)</f>
        <v>0</v>
      </c>
      <c r="F26" s="28" t="str">
        <f>J26&amp;"("&amp;K26&amp;")"</f>
        <v>0(0)</v>
      </c>
      <c r="G26" s="28" t="str">
        <f>L26&amp;"("&amp;M26&amp;")"</f>
        <v>0(0)</v>
      </c>
      <c r="J26" s="32">
        <f>SUM(領域名・奨学寄附金登録!$J$6:$J$10)</f>
        <v>0</v>
      </c>
      <c r="K26" s="32">
        <f>SUM(領域名・奨学寄附金登録!$K$6:$K$10)</f>
        <v>0</v>
      </c>
      <c r="L26" s="32">
        <f>SUMIF($AL:$AL,"RONBUN2",$AU:$AU)</f>
        <v>0</v>
      </c>
      <c r="M26" s="32">
        <f>SUMIF($AS:$AS,"RONBUN3",$AU:$AU)</f>
        <v>0</v>
      </c>
    </row>
    <row r="27" spans="1:38">
      <c r="B27" s="71"/>
      <c r="C27" s="10" t="s">
        <v>21</v>
      </c>
      <c r="D27" s="31">
        <f>SUM(領域名・奨学寄附金登録!$F$6:$F$10)</f>
        <v>0</v>
      </c>
      <c r="E27" s="31">
        <f>SUMIF($AL:$AL,"RONBUN2",$AP:$AP)</f>
        <v>0</v>
      </c>
      <c r="F27" s="28" t="str">
        <f>J27&amp;"("&amp;K27&amp;")"</f>
        <v>0(0)</v>
      </c>
      <c r="G27" s="28" t="str">
        <f>L27&amp;"("&amp;M27&amp;")"</f>
        <v>0(0)</v>
      </c>
      <c r="J27" s="32">
        <f>SUM(領域名・奨学寄附金登録!$L$6:$L$10)</f>
        <v>0</v>
      </c>
      <c r="K27" s="32">
        <f>SUM(領域名・奨学寄附金登録!$M$6:$M$10)</f>
        <v>0</v>
      </c>
      <c r="L27" s="32">
        <f>SUMIF($AL:$AL,"RONBUN2",$AV:$AV)</f>
        <v>0</v>
      </c>
      <c r="M27" s="32">
        <f>SUMIF($AS:$AS,"RONBUN3",$AV:$AV)</f>
        <v>0</v>
      </c>
    </row>
    <row r="28" spans="1:38">
      <c r="B28" s="72"/>
      <c r="C28" s="10" t="s">
        <v>22</v>
      </c>
      <c r="D28" s="30">
        <f>SUM(領域名・奨学寄附金登録!$G$6:$G$10)</f>
        <v>0</v>
      </c>
      <c r="E28" s="31">
        <f>SUMIF($AL:$AL,"RONBUN2",$AM:$AM)</f>
        <v>0</v>
      </c>
      <c r="F28" s="28" t="str">
        <f>J28&amp;"("&amp;K28&amp;")"</f>
        <v>0(0)</v>
      </c>
      <c r="G28" s="28" t="str">
        <f>L28&amp;"("&amp;M28&amp;")"</f>
        <v>0(0)</v>
      </c>
      <c r="J28" s="32">
        <f>SUM(領域名・奨学寄附金登録!$N$6:$N$10)</f>
        <v>0</v>
      </c>
      <c r="K28" s="32">
        <f>SUM(領域名・奨学寄附金登録!$O$6:$O$10)</f>
        <v>0</v>
      </c>
      <c r="L28" s="32">
        <f>SUMIF($AL:$AL,"RONBUN2",$AB:$AB)</f>
        <v>0</v>
      </c>
      <c r="M28" s="32">
        <f>SUMIF($AS:$AS,"RONBUN3",$AB:$AB)</f>
        <v>0</v>
      </c>
    </row>
    <row r="29" spans="1:38">
      <c r="Y29" s="32" t="s">
        <v>23</v>
      </c>
      <c r="Z29" s="32" t="s">
        <v>24</v>
      </c>
      <c r="AA29" s="32" t="s">
        <v>25</v>
      </c>
    </row>
    <row r="30" spans="1:38" ht="12.75">
      <c r="B30" s="6" t="str">
        <f>"（"&amp;Y30&amp;"） 著書・論文等"</f>
        <v>（A） 著書・論文等</v>
      </c>
      <c r="Y30" s="32" t="s">
        <v>26</v>
      </c>
    </row>
    <row r="31" spans="1:38" ht="12.75">
      <c r="B31" s="6" t="str">
        <f>"　("&amp;Z31&amp;") 英文：著書等"</f>
        <v>　(1) 英文：著書等</v>
      </c>
      <c r="Z31" s="32">
        <v>1</v>
      </c>
    </row>
    <row r="32" spans="1:38" ht="12.75">
      <c r="A32" s="23"/>
      <c r="B32" s="6" t="str">
        <f>"　　"&amp;AA32&amp;"． 著書"</f>
        <v>　　a． 著書</v>
      </c>
      <c r="J32" s="11" t="s">
        <v>27</v>
      </c>
      <c r="K32" s="36" t="s">
        <v>28</v>
      </c>
      <c r="L32" s="11" t="s">
        <v>29</v>
      </c>
      <c r="M32" s="11" t="s">
        <v>30</v>
      </c>
      <c r="N32" s="11" t="s">
        <v>31</v>
      </c>
      <c r="O32" s="11" t="s">
        <v>32</v>
      </c>
      <c r="P32" s="11" t="s">
        <v>33</v>
      </c>
      <c r="Q32" s="11" t="s">
        <v>34</v>
      </c>
      <c r="R32" s="11" t="s">
        <v>35</v>
      </c>
      <c r="S32" s="11" t="s">
        <v>36</v>
      </c>
      <c r="V32" s="37"/>
      <c r="W32" s="26" t="s">
        <v>37</v>
      </c>
      <c r="X32" s="26" t="s">
        <v>38</v>
      </c>
      <c r="Y32" s="37"/>
      <c r="AA32" s="12" t="s">
        <v>39</v>
      </c>
      <c r="AC32" s="12"/>
      <c r="AD32" s="12"/>
      <c r="AE32" s="12"/>
      <c r="AF32" s="12"/>
      <c r="AG32" s="12"/>
      <c r="AH32" s="12"/>
      <c r="AI32" s="12"/>
      <c r="AJ32" s="11" t="s">
        <v>40</v>
      </c>
      <c r="AK32" s="32"/>
      <c r="AL32" s="32"/>
    </row>
    <row r="33" spans="1:48" ht="18.75" hidden="1">
      <c r="A33" s="23"/>
      <c r="B33" s="56" t="str">
        <f>IF(X33=1,"("&amp;IF(AJ33="","",MID($K$2,3,2)&amp;$L$2&amp;TEXT(J33,"000"))&amp;")",IF(AJ33="","",MID($K$2,3,2)&amp;$L$2&amp;TEXT(J33,"000")))</f>
        <v/>
      </c>
      <c r="C33" s="69" t="str">
        <f>IF(OR(LEFT($AJ33,2)=", ",LEFT($AJ33,2)=": "),RIGHT($AJ33,LEN($AJ33)-2),$AJ33)</f>
        <v/>
      </c>
      <c r="D33" s="69"/>
      <c r="E33" s="69"/>
      <c r="F33" s="69"/>
      <c r="G33" s="69"/>
      <c r="H33" s="73"/>
      <c r="I33" s="60"/>
      <c r="J33" s="11" t="str">
        <f>IF(AJ33="","",MAX($J$32:J32)+1)</f>
        <v/>
      </c>
      <c r="K33" s="36"/>
      <c r="L33" s="38"/>
      <c r="M33" s="39"/>
      <c r="N33" s="11"/>
      <c r="O33" s="11"/>
      <c r="P33" s="13"/>
      <c r="Q33" s="13"/>
      <c r="R33" s="11"/>
      <c r="S33" s="39"/>
      <c r="V33" s="37"/>
      <c r="W33" s="26">
        <f>IF(COUNTIF($L$33:$L33,L33)&gt;1,1,0)</f>
        <v>0</v>
      </c>
      <c r="X33" s="26" t="str">
        <f>IF(R33="","",IF(VALUE($K$2)&gt;VALUE(LEFT(R33,4)),1,0))</f>
        <v/>
      </c>
      <c r="Y33" s="37"/>
      <c r="AF33" s="32"/>
      <c r="AG33" s="32"/>
      <c r="AH33" s="32"/>
      <c r="AI33" s="32"/>
      <c r="AJ33" s="58" t="str">
        <f>IF(K33&amp;L33&amp;AB33&amp;M33&amp;N33&amp;O33&amp;P33&amp;Q33&amp;R33&amp;S33="","",K33&amp;IF($L33&lt;&gt;"",": "&amp;$L33,"")&amp;IF($AB33&lt;&gt;"",", "&amp;$AB33,"")&amp;IF($M33&lt;&gt;"",", "&amp;$M33,"")&amp;IF($N33&amp;$O33&lt;&gt;"",", "&amp;$N33,"")&amp;IF($O33&lt;&gt;"","("&amp;O33&amp;")","")&amp;IF($P33&amp;$Q33&lt;&gt;"",", "&amp;$P33,"")&amp;IF(AND($P33&lt;&gt;"",$Q33&lt;&gt;""),"-","")&amp;Q33&amp;IF($R33&lt;&gt;"",", "&amp;$R33,"")&amp;IF($S33&lt;&gt;"",", ISBN: "&amp;$S33,""))</f>
        <v/>
      </c>
      <c r="AK33" s="32"/>
      <c r="AL33" s="32"/>
    </row>
    <row r="34" spans="1:48">
      <c r="A34" s="23"/>
      <c r="J34" s="40"/>
      <c r="K34" s="40"/>
      <c r="L34" s="40"/>
      <c r="M34" s="40"/>
      <c r="N34" s="40"/>
      <c r="O34" s="40"/>
      <c r="P34" s="40"/>
      <c r="Q34" s="40"/>
      <c r="R34" s="40"/>
      <c r="S34" s="40"/>
      <c r="W34" s="40"/>
      <c r="X34" s="40"/>
    </row>
    <row r="35" spans="1:48" ht="12.75">
      <c r="A35" s="23"/>
      <c r="B35" s="6" t="str">
        <f>"　　"&amp;AA35&amp;"． 著書（分担執筆）"</f>
        <v>　　b． 著書（分担執筆）</v>
      </c>
      <c r="J35" s="11" t="s">
        <v>27</v>
      </c>
      <c r="K35" s="36" t="s">
        <v>28</v>
      </c>
      <c r="L35" s="11" t="s">
        <v>41</v>
      </c>
      <c r="M35" s="11" t="s">
        <v>42</v>
      </c>
      <c r="N35" s="11" t="s">
        <v>43</v>
      </c>
      <c r="O35" s="11" t="s">
        <v>44</v>
      </c>
      <c r="P35" s="11" t="s">
        <v>45</v>
      </c>
      <c r="Q35" s="11" t="s">
        <v>46</v>
      </c>
      <c r="R35" s="11" t="s">
        <v>47</v>
      </c>
      <c r="S35" s="11" t="s">
        <v>36</v>
      </c>
      <c r="V35" s="37"/>
      <c r="W35" s="26" t="s">
        <v>37</v>
      </c>
      <c r="X35" s="26" t="s">
        <v>38</v>
      </c>
      <c r="Y35" s="37"/>
      <c r="AA35" s="32" t="str">
        <f>CHAR(CODE(AA32)+1)</f>
        <v>b</v>
      </c>
      <c r="AJ35" s="11" t="s">
        <v>40</v>
      </c>
    </row>
    <row r="36" spans="1:48" ht="18.75" hidden="1">
      <c r="A36" s="23"/>
      <c r="B36" s="56" t="str">
        <f>IF(X36=1,"("&amp;IF(AJ36="","",MID($K$2,3,2)&amp;$L$2&amp;TEXT(J36,"000"))&amp;")",IF(AJ36="","",MID($K$2,3,2)&amp;$L$2&amp;TEXT(J36,"000")))</f>
        <v/>
      </c>
      <c r="C36" s="69" t="str">
        <f>IF(OR(LEFT($AJ36,2)=", ",LEFT($AJ36,2)=": "),RIGHT($AJ36,LEN($AJ36)-2),$AJ36)</f>
        <v/>
      </c>
      <c r="D36" s="69"/>
      <c r="E36" s="69"/>
      <c r="F36" s="69"/>
      <c r="G36" s="69"/>
      <c r="H36" s="73"/>
      <c r="I36" s="60"/>
      <c r="J36" s="11" t="str">
        <f>IF(AJ36="","",MAX($J$32:J35)+1)</f>
        <v/>
      </c>
      <c r="K36" s="36"/>
      <c r="L36" s="11"/>
      <c r="M36" s="11"/>
      <c r="N36" s="38"/>
      <c r="O36" s="11"/>
      <c r="P36" s="39"/>
      <c r="Q36" s="13"/>
      <c r="R36" s="11"/>
      <c r="S36" s="39"/>
      <c r="V36" s="37"/>
      <c r="W36" s="26">
        <f>IF(COUNTIF($L$36:$L36,L36)&gt;1,1,0)</f>
        <v>0</v>
      </c>
      <c r="X36" s="26" t="str">
        <f>IF(R36="","",IF(VALUE($K$2)&gt;VALUE(LEFT(R36,4)),1,0))</f>
        <v/>
      </c>
      <c r="Y36" s="37"/>
      <c r="AJ36" s="58" t="str">
        <f>IF(K36&amp;L36&amp;M36&amp;N36&amp;O36&amp;P36&amp;Q36&amp;R36&amp;S36="","",K36&amp;IF($L36&lt;&gt;"",": "&amp;$L36,"")&amp;IF($M36&lt;&gt;"",": "&amp;$M36,"")&amp;IF($N36&lt;&gt;"",": "&amp;$N36,"")&amp;IF($O36&lt;&gt;"",", "&amp;$O36,"")&amp;IF($P36&lt;&gt;"",", "&amp;$P36,"")&amp;IF($Q36&lt;&gt;"",", "&amp;$Q36,"")&amp;IF($R36&lt;&gt;"",", "&amp;$R36,"")&amp;IF($S36&lt;&gt;"",", "&amp;$S36,""))</f>
        <v/>
      </c>
    </row>
    <row r="37" spans="1:48">
      <c r="A37" s="23"/>
      <c r="J37" s="41"/>
      <c r="K37" s="41"/>
      <c r="L37" s="41"/>
      <c r="M37" s="41"/>
      <c r="N37" s="41"/>
      <c r="O37" s="41"/>
      <c r="P37" s="41"/>
      <c r="Q37" s="41"/>
      <c r="R37" s="41"/>
      <c r="S37" s="41"/>
    </row>
    <row r="38" spans="1:48" ht="12.75">
      <c r="A38" s="23"/>
      <c r="B38" s="6" t="str">
        <f>"　　"&amp;AA38&amp;"． 編纂・編集・監修"</f>
        <v>　　c． 編纂・編集・監修</v>
      </c>
      <c r="J38" s="11" t="s">
        <v>27</v>
      </c>
      <c r="K38" s="36" t="s">
        <v>28</v>
      </c>
      <c r="L38" s="11" t="s">
        <v>29</v>
      </c>
      <c r="M38" s="11" t="s">
        <v>30</v>
      </c>
      <c r="N38" s="11" t="s">
        <v>31</v>
      </c>
      <c r="O38" s="11" t="s">
        <v>32</v>
      </c>
      <c r="P38" s="11" t="s">
        <v>33</v>
      </c>
      <c r="Q38" s="11" t="s">
        <v>34</v>
      </c>
      <c r="R38" s="11" t="s">
        <v>35</v>
      </c>
      <c r="S38" s="11" t="s">
        <v>36</v>
      </c>
      <c r="V38" s="37"/>
      <c r="W38" s="26" t="s">
        <v>37</v>
      </c>
      <c r="X38" s="26" t="s">
        <v>38</v>
      </c>
      <c r="Y38" s="37"/>
      <c r="AA38" s="32" t="str">
        <f>CHAR(CODE(AA35)+1)</f>
        <v>c</v>
      </c>
      <c r="AB38" s="11" t="s">
        <v>48</v>
      </c>
      <c r="AJ38" s="11" t="s">
        <v>40</v>
      </c>
    </row>
    <row r="39" spans="1:48" ht="18.75" hidden="1">
      <c r="A39" s="23"/>
      <c r="B39" s="56" t="str">
        <f>IF(X39=1,"("&amp;IF(AJ39="","",MID($K$2,3,2)&amp;$L$2&amp;TEXT(J39,"000"))&amp;")",IF(AJ39="","",MID($K$2,3,2)&amp;$L$2&amp;TEXT(J39,"000")))</f>
        <v/>
      </c>
      <c r="C39" s="69" t="str">
        <f>IF(OR(LEFT($AJ39,2)=", ",LEFT($AJ39,2)=": "),RIGHT($AJ39,LEN($AJ39)-2),$AJ39)</f>
        <v/>
      </c>
      <c r="D39" s="69"/>
      <c r="E39" s="69"/>
      <c r="F39" s="69"/>
      <c r="G39" s="69"/>
      <c r="H39" s="73"/>
      <c r="I39" s="60"/>
      <c r="J39" s="11" t="str">
        <f>IF(AJ39="","",MAX($J$32:J38)+1)</f>
        <v/>
      </c>
      <c r="K39" s="36"/>
      <c r="L39" s="38"/>
      <c r="M39" s="39"/>
      <c r="N39" s="11"/>
      <c r="O39" s="11"/>
      <c r="P39" s="13"/>
      <c r="Q39" s="13"/>
      <c r="R39" s="11"/>
      <c r="S39" s="39"/>
      <c r="V39" s="37"/>
      <c r="W39" s="26">
        <f>IF(COUNTIF($L$39:$L39,L39)&gt;1,1,0)</f>
        <v>0</v>
      </c>
      <c r="X39" s="26" t="str">
        <f>IF(R39="","",IF(VALUE($K$2)&gt;VALUE(LEFT(R39,4)),1,0))</f>
        <v/>
      </c>
      <c r="Y39" s="37"/>
      <c r="AB39" s="11"/>
      <c r="AJ39" s="58" t="str">
        <f>IF(K39&amp;L39&amp;M39&amp;N39&amp;O39&amp;P39&amp;Q39&amp;R39&amp;S39="","",K39&amp;IF($L39&lt;&gt;"",": "&amp;$L39,"")&amp;IF($AB39&lt;&gt;"",", "&amp;$AB39,"")&amp;IF($M39&lt;&gt;"",", "&amp;$M39,"")&amp;IF($N39&amp;$O39&lt;&gt;"",", "&amp;$N39,"")&amp;IF($O39&lt;&gt;"","("&amp;O39&amp;")","")&amp;IF($P39&amp;$Q39&lt;&gt;"",", "&amp;$P39,"")&amp;IF(AND($P39&lt;&gt;"",$Q39&lt;&gt;""),"-","")&amp;Q39&amp;IF($R39&lt;&gt;"",", "&amp;$R39,"")&amp;IF($S39&lt;&gt;"",", ISBN: "&amp;$S39,""))</f>
        <v/>
      </c>
    </row>
    <row r="40" spans="1:48">
      <c r="A40" s="23"/>
      <c r="J40" s="41"/>
      <c r="K40" s="41"/>
      <c r="L40" s="41"/>
      <c r="M40" s="41"/>
      <c r="N40" s="41"/>
      <c r="O40" s="41"/>
      <c r="P40" s="41"/>
      <c r="Q40" s="41"/>
      <c r="R40" s="41"/>
      <c r="S40" s="41"/>
    </row>
    <row r="41" spans="1:48" ht="12.75">
      <c r="B41" s="6" t="str">
        <f>"　("&amp;Z41&amp;") 英文：論文等"</f>
        <v>　(2) 英文：論文等</v>
      </c>
      <c r="Z41" s="32">
        <f>MAX(Z31:Z40)+1</f>
        <v>2</v>
      </c>
      <c r="AT41" s="11" t="s">
        <v>15</v>
      </c>
    </row>
    <row r="42" spans="1:48" ht="12.75">
      <c r="A42" s="23"/>
      <c r="B42" s="6" t="str">
        <f>"　　"&amp;AA42&amp;"． 原著論文（審査有）"</f>
        <v>　　a． 原著論文（審査有）</v>
      </c>
      <c r="J42" s="11" t="s">
        <v>27</v>
      </c>
      <c r="K42" s="36" t="s">
        <v>28</v>
      </c>
      <c r="L42" s="11" t="s">
        <v>29</v>
      </c>
      <c r="M42" s="11" t="s">
        <v>30</v>
      </c>
      <c r="N42" s="11" t="s">
        <v>31</v>
      </c>
      <c r="O42" s="11" t="s">
        <v>32</v>
      </c>
      <c r="P42" s="11" t="s">
        <v>33</v>
      </c>
      <c r="Q42" s="11" t="s">
        <v>34</v>
      </c>
      <c r="R42" s="11" t="s">
        <v>35</v>
      </c>
      <c r="S42" s="11" t="s">
        <v>49</v>
      </c>
      <c r="V42" s="37"/>
      <c r="W42" s="26" t="s">
        <v>37</v>
      </c>
      <c r="X42" s="26" t="s">
        <v>38</v>
      </c>
      <c r="Y42" s="37"/>
      <c r="AA42" s="32" t="s">
        <v>39</v>
      </c>
      <c r="AB42" s="11" t="s">
        <v>15</v>
      </c>
      <c r="AC42" s="11" t="s">
        <v>50</v>
      </c>
      <c r="AD42" s="11" t="s">
        <v>51</v>
      </c>
      <c r="AE42" s="42" t="s">
        <v>21</v>
      </c>
      <c r="AF42" s="42" t="s">
        <v>52</v>
      </c>
      <c r="AH42" s="25" t="s">
        <v>53</v>
      </c>
      <c r="AJ42" s="11" t="s">
        <v>40</v>
      </c>
      <c r="AM42" s="11" t="s">
        <v>29</v>
      </c>
      <c r="AN42" s="11" t="s">
        <v>50</v>
      </c>
      <c r="AO42" s="11" t="s">
        <v>51</v>
      </c>
      <c r="AP42" s="11" t="s">
        <v>21</v>
      </c>
      <c r="AQ42" s="11" t="s">
        <v>15</v>
      </c>
      <c r="AT42" s="11" t="s">
        <v>50</v>
      </c>
      <c r="AU42" s="11" t="s">
        <v>51</v>
      </c>
      <c r="AV42" s="11" t="s">
        <v>21</v>
      </c>
    </row>
    <row r="43" spans="1:48" ht="18.75" hidden="1">
      <c r="A43" s="23"/>
      <c r="B43" s="56" t="str">
        <f>IF(X43=1,"("&amp;IF(AJ43="","",MID($K$2,3,2)&amp;$L$2&amp;TEXT(J43,"000"))&amp;")",IF(AJ43="","",MID($K$2,3,2)&amp;$L$2&amp;TEXT(J43,"000")))</f>
        <v/>
      </c>
      <c r="C43" s="69" t="str">
        <f>IF(OR(LEFT($AJ43,2)=", ",LEFT($AJ43,2)=": "),RIGHT($AJ43,LEN($AJ43)-2),$AJ43)</f>
        <v/>
      </c>
      <c r="D43" s="69"/>
      <c r="E43" s="69"/>
      <c r="F43" s="69"/>
      <c r="G43" s="69"/>
      <c r="H43" s="69"/>
      <c r="I43" s="60"/>
      <c r="J43" s="11" t="str">
        <f>IF(AJ43="","",MAX($J$32:J42)+1)</f>
        <v/>
      </c>
      <c r="K43" s="36"/>
      <c r="L43" s="38"/>
      <c r="M43" s="39"/>
      <c r="N43" s="11"/>
      <c r="O43" s="11"/>
      <c r="P43" s="11"/>
      <c r="Q43" s="11"/>
      <c r="R43" s="11"/>
      <c r="S43" s="11"/>
      <c r="V43" s="37"/>
      <c r="W43" s="26">
        <f>IF(COUNTIF($L$43:$L43,L43)&gt;1,1,0)</f>
        <v>0</v>
      </c>
      <c r="X43" s="26" t="str">
        <f>IF(R43="","",IF(VALUE($K$2)&gt;VALUE(LEFT(R43,4)),1,0))</f>
        <v/>
      </c>
      <c r="Y43" s="37"/>
      <c r="AB43" s="11"/>
      <c r="AC43" s="11"/>
      <c r="AD43" s="11"/>
      <c r="AE43" s="42" t="str">
        <f>IF(J43="","",IF(AC43="",IF(AD43="",1,""),""))</f>
        <v/>
      </c>
      <c r="AF43" s="43" t="str">
        <f>IF(AC43="",IF(AD43="",IF(AE43="","","O"),"C"),"F")</f>
        <v/>
      </c>
      <c r="AG43" s="33" t="str">
        <f t="shared" ref="AG43:AG55" si="0">IF(AD43&lt;&gt;"","C","")</f>
        <v/>
      </c>
      <c r="AH43" s="25"/>
      <c r="AJ43" s="58" t="str">
        <f>IF(K43&amp;L43&amp;M43&amp;N43&amp;O43&amp;P43&amp;Q43&amp;R43&amp;S43="","",K43&amp;IF($L43&lt;&gt;"",": "&amp;$L43,"")&amp;IF($M43&lt;&gt;"",", "&amp;$M43,"")&amp;IF($N43&amp;$O43&lt;&gt;"",", "&amp;$N43,"")&amp;IF($O43&lt;&gt;"","("&amp;O43&amp;")","")&amp;IF($P43&amp;$Q43&lt;&gt;"",", "&amp;$P43,"")&amp;IF(AND($P43&lt;&gt;"",$Q43&lt;&gt;""),"-","")&amp;Q43&amp;IF($R43&lt;&gt;"",", "&amp;$R43,"")&amp;IF($S43&lt;&gt;"",", DOI: "&amp;$S43,"")&amp;IF($AH43="症例報告論文","（症例報告）","")&amp;IF($AB43="","",", #"&amp;$AB43))</f>
        <v/>
      </c>
      <c r="AL43" s="44"/>
      <c r="AM43" s="33">
        <f>IF(L43="",0,1)</f>
        <v>0</v>
      </c>
      <c r="AN43" s="33">
        <f>IF(AC43="",0,1)</f>
        <v>0</v>
      </c>
      <c r="AO43" s="33">
        <f>IF(AD43="",0,1)</f>
        <v>0</v>
      </c>
      <c r="AP43" s="44">
        <f>IF(AND(AC43="",AD43=""),1,0)</f>
        <v>1</v>
      </c>
      <c r="AQ43" s="33">
        <f>IF(AB43="",0,1)</f>
        <v>0</v>
      </c>
      <c r="AS43" s="44"/>
      <c r="AT43">
        <f>IF(AC43="",0,AB43)</f>
        <v>0</v>
      </c>
      <c r="AU43">
        <f>IF(AD43="",0,AB43)</f>
        <v>0</v>
      </c>
      <c r="AV43">
        <f>IF(OR(AC43&lt;&gt;"",AD43&lt;&gt;""),0,AB43)</f>
        <v>0</v>
      </c>
    </row>
    <row r="44" spans="1:48">
      <c r="A44" s="23"/>
      <c r="J44" s="41"/>
      <c r="K44" s="41"/>
      <c r="L44" s="41"/>
      <c r="M44" s="41"/>
      <c r="N44" s="41"/>
      <c r="O44" s="41"/>
      <c r="P44" s="41"/>
      <c r="Q44" s="41"/>
      <c r="R44" s="41"/>
      <c r="S44" s="41"/>
      <c r="AG44" s="33" t="str">
        <f t="shared" si="0"/>
        <v/>
      </c>
    </row>
    <row r="45" spans="1:48" ht="12.75">
      <c r="A45" s="23"/>
      <c r="B45" s="6" t="str">
        <f>"　　"&amp;AA45&amp;"． 原著論文（審査無）"</f>
        <v>　　b． 原著論文（審査無）</v>
      </c>
      <c r="J45" s="11" t="s">
        <v>27</v>
      </c>
      <c r="K45" s="36" t="s">
        <v>28</v>
      </c>
      <c r="L45" s="11" t="s">
        <v>29</v>
      </c>
      <c r="M45" s="11" t="s">
        <v>30</v>
      </c>
      <c r="N45" s="11" t="s">
        <v>31</v>
      </c>
      <c r="O45" s="11" t="s">
        <v>32</v>
      </c>
      <c r="P45" s="11" t="s">
        <v>33</v>
      </c>
      <c r="Q45" s="11" t="s">
        <v>34</v>
      </c>
      <c r="R45" s="11" t="s">
        <v>35</v>
      </c>
      <c r="S45" s="11" t="s">
        <v>49</v>
      </c>
      <c r="V45" s="37"/>
      <c r="W45" s="26" t="s">
        <v>37</v>
      </c>
      <c r="X45" s="26" t="s">
        <v>38</v>
      </c>
      <c r="Y45" s="37"/>
      <c r="AA45" s="32" t="str">
        <f>CHAR(CODE(AA42)+1)</f>
        <v>b</v>
      </c>
      <c r="AB45" s="11" t="s">
        <v>15</v>
      </c>
      <c r="AC45" s="11" t="s">
        <v>50</v>
      </c>
      <c r="AD45" s="11" t="s">
        <v>51</v>
      </c>
      <c r="AE45" s="42" t="s">
        <v>21</v>
      </c>
      <c r="AF45" s="42" t="s">
        <v>52</v>
      </c>
      <c r="AG45" s="33" t="str">
        <f t="shared" si="0"/>
        <v>C</v>
      </c>
      <c r="AH45" s="26" t="s">
        <v>53</v>
      </c>
      <c r="AJ45" s="11" t="s">
        <v>40</v>
      </c>
    </row>
    <row r="46" spans="1:48" ht="18.75" hidden="1">
      <c r="A46" s="23"/>
      <c r="B46" s="56" t="str">
        <f>IF(X46=1,"("&amp;IF(AJ46="","",MID($K$2,3,2)&amp;$L$2&amp;TEXT(J46,"000"))&amp;")",IF(AJ46="","",MID($K$2,3,2)&amp;$L$2&amp;TEXT(J46,"000")))</f>
        <v/>
      </c>
      <c r="C46" s="69" t="str">
        <f>IF(OR(LEFT($AJ46,2)=", ",LEFT($AJ46,2)=": "),RIGHT($AJ46,LEN($AJ46)-2),$AJ46)</f>
        <v/>
      </c>
      <c r="D46" s="69"/>
      <c r="E46" s="69"/>
      <c r="F46" s="69"/>
      <c r="G46" s="69"/>
      <c r="H46" s="69"/>
      <c r="I46" s="60"/>
      <c r="J46" s="11" t="str">
        <f>IF(AJ46="","",MAX($J$33:J45)+1)</f>
        <v/>
      </c>
      <c r="K46" s="36"/>
      <c r="L46" s="38"/>
      <c r="M46" s="39"/>
      <c r="N46" s="11"/>
      <c r="O46" s="11"/>
      <c r="P46" s="11"/>
      <c r="Q46" s="11"/>
      <c r="R46" s="11"/>
      <c r="S46" s="11"/>
      <c r="V46" s="37"/>
      <c r="W46" s="26">
        <f>IF(COUNTIF($L$46:$L46,L46)&gt;1,1,0)</f>
        <v>0</v>
      </c>
      <c r="X46" s="26" t="str">
        <f>IF(R46="","",IF(VALUE($K$2)&gt;VALUE(LEFT(R46,4)),1,0))</f>
        <v/>
      </c>
      <c r="Y46" s="37"/>
      <c r="AB46" s="11"/>
      <c r="AC46" s="11"/>
      <c r="AD46" s="11"/>
      <c r="AE46" s="42" t="str">
        <f>IF(J46="","",IF(AC46="",IF(AD46="",1,""),""))</f>
        <v/>
      </c>
      <c r="AF46" s="43" t="str">
        <f>IF(AC46="",IF(AD46="",IF(AE46="","","O"),"C"),"F")</f>
        <v/>
      </c>
      <c r="AG46" s="33" t="str">
        <f t="shared" si="0"/>
        <v/>
      </c>
      <c r="AH46" s="25"/>
      <c r="AJ46" s="58" t="str">
        <f>IF(K46&amp;L46&amp;M46&amp;N46&amp;O46&amp;P46&amp;Q46&amp;R46&amp;S46="","",K46&amp;IF($L46&lt;&gt;"",": "&amp;$L46,"")&amp;IF($M46&lt;&gt;"",", "&amp;$M46,"")&amp;IF($N46&amp;$O46&lt;&gt;"",", "&amp;$N46,"")&amp;IF($O46&lt;&gt;"","("&amp;O46&amp;")","")&amp;IF($P46&amp;$Q46&lt;&gt;"",", "&amp;$P46,"")&amp;IF(AND($P46&lt;&gt;"",$Q46&lt;&gt;""),"-","")&amp;Q46&amp;IF($R46&lt;&gt;"",", "&amp;$R46,"")&amp;IF($S46&lt;&gt;"",", DOI: "&amp;$S46,"")&amp;IF($AH46="症例報告論文","（症例報告）","")&amp;IF($AB46="","",", #"&amp;$AB46))</f>
        <v/>
      </c>
      <c r="AL46" s="44"/>
      <c r="AM46" s="33">
        <f>IF(L46="",0,1)</f>
        <v>0</v>
      </c>
      <c r="AN46" s="33">
        <f>IF(AC46="",0,1)</f>
        <v>0</v>
      </c>
      <c r="AO46" s="33">
        <f>IF(AD46="",0,1)</f>
        <v>0</v>
      </c>
      <c r="AP46" s="44">
        <f>IF(AND(AC46="",AD46=""),1,0)</f>
        <v>1</v>
      </c>
      <c r="AQ46" s="33">
        <f>IF(AB46="",0,1)</f>
        <v>0</v>
      </c>
      <c r="AS46" s="44"/>
      <c r="AT46">
        <f>IF(AC46="",0,AB46)</f>
        <v>0</v>
      </c>
      <c r="AU46">
        <f>IF(AD46="",0,AB46)</f>
        <v>0</v>
      </c>
      <c r="AV46">
        <f>IF(OR(AC46&lt;&gt;"",AD46&lt;&gt;""),0,AB46)</f>
        <v>0</v>
      </c>
    </row>
    <row r="47" spans="1:48">
      <c r="A47" s="23"/>
      <c r="J47" s="41"/>
      <c r="K47" s="41"/>
      <c r="L47" s="41"/>
      <c r="M47" s="41"/>
      <c r="N47" s="41"/>
      <c r="O47" s="41"/>
      <c r="P47" s="41"/>
      <c r="Q47" s="41"/>
      <c r="R47" s="41"/>
      <c r="S47" s="41"/>
      <c r="AG47" s="33" t="str">
        <f t="shared" si="0"/>
        <v/>
      </c>
    </row>
    <row r="48" spans="1:48" ht="12.75">
      <c r="A48" s="23"/>
      <c r="B48" s="6" t="str">
        <f>"　　"&amp;AA48&amp;"． 原著論文（総説）"</f>
        <v>　　c． 原著論文（総説）</v>
      </c>
      <c r="J48" s="11" t="s">
        <v>27</v>
      </c>
      <c r="K48" s="36" t="s">
        <v>28</v>
      </c>
      <c r="L48" s="11" t="s">
        <v>29</v>
      </c>
      <c r="M48" s="11" t="s">
        <v>30</v>
      </c>
      <c r="N48" s="11" t="s">
        <v>31</v>
      </c>
      <c r="O48" s="11" t="s">
        <v>32</v>
      </c>
      <c r="P48" s="11" t="s">
        <v>33</v>
      </c>
      <c r="Q48" s="11" t="s">
        <v>34</v>
      </c>
      <c r="R48" s="11" t="s">
        <v>35</v>
      </c>
      <c r="S48" s="11" t="s">
        <v>49</v>
      </c>
      <c r="V48" s="37"/>
      <c r="W48" s="26" t="s">
        <v>37</v>
      </c>
      <c r="X48" s="26" t="s">
        <v>38</v>
      </c>
      <c r="Y48" s="37"/>
      <c r="AA48" s="32" t="str">
        <f>CHAR(CODE(AA45)+1)</f>
        <v>c</v>
      </c>
      <c r="AB48" s="11" t="s">
        <v>15</v>
      </c>
      <c r="AC48" s="11" t="s">
        <v>50</v>
      </c>
      <c r="AD48" s="11" t="s">
        <v>51</v>
      </c>
      <c r="AE48" s="42" t="s">
        <v>21</v>
      </c>
      <c r="AF48" s="42" t="s">
        <v>52</v>
      </c>
      <c r="AG48" s="33" t="str">
        <f t="shared" si="0"/>
        <v>C</v>
      </c>
      <c r="AH48" s="26" t="s">
        <v>53</v>
      </c>
      <c r="AJ48" s="11" t="s">
        <v>40</v>
      </c>
    </row>
    <row r="49" spans="1:48" ht="18.75" hidden="1">
      <c r="A49" s="23"/>
      <c r="B49" s="56" t="str">
        <f>IF(X49=1,"("&amp;IF(AJ49="","",MID($K$2,3,2)&amp;$L$2&amp;TEXT(J49,"000"))&amp;")",IF(AJ49="","",MID($K$2,3,2)&amp;$L$2&amp;TEXT(J49,"000")))</f>
        <v/>
      </c>
      <c r="C49" s="69" t="str">
        <f>IF(OR(LEFT($AJ49,2)=", ",LEFT($AJ49,2)=": "),RIGHT($AJ49,LEN($AJ49)-2),$AJ49)</f>
        <v/>
      </c>
      <c r="D49" s="69"/>
      <c r="E49" s="69"/>
      <c r="F49" s="69"/>
      <c r="G49" s="69"/>
      <c r="H49" s="69"/>
      <c r="I49" s="60"/>
      <c r="J49" s="11" t="str">
        <f>IF(AJ49="","",MAX($J$33:J48)+1)</f>
        <v/>
      </c>
      <c r="K49" s="36"/>
      <c r="L49" s="38"/>
      <c r="M49" s="39"/>
      <c r="N49" s="11"/>
      <c r="O49" s="11"/>
      <c r="P49" s="11"/>
      <c r="Q49" s="11"/>
      <c r="R49" s="11"/>
      <c r="S49" s="11"/>
      <c r="V49" s="37"/>
      <c r="W49" s="26">
        <f>IF(COUNTIF($L$49:$L49,L49)&gt;1,1,0)</f>
        <v>0</v>
      </c>
      <c r="X49" s="26" t="str">
        <f>IF(R49="","",IF(VALUE($K$2)&gt;VALUE(LEFT(R49,4)),1,0))</f>
        <v/>
      </c>
      <c r="Y49" s="37"/>
      <c r="AB49" s="11"/>
      <c r="AC49" s="11"/>
      <c r="AD49" s="11"/>
      <c r="AE49" s="42" t="str">
        <f>IF(J49="","",IF(AC49="",IF(AD49="",1,""),""))</f>
        <v/>
      </c>
      <c r="AF49" s="43" t="str">
        <f>IF(AC49="",IF(AD49="",IF(AE49="","","O"),"C"),"F")</f>
        <v/>
      </c>
      <c r="AG49" s="33" t="str">
        <f t="shared" si="0"/>
        <v/>
      </c>
      <c r="AH49" s="25"/>
      <c r="AJ49" s="58" t="str">
        <f>IF(K49&amp;L49&amp;M49&amp;N49&amp;O49&amp;P49&amp;Q49&amp;R49&amp;S49="","",K49&amp;IF($L49&lt;&gt;"",": "&amp;$L49,"")&amp;IF($M49&lt;&gt;"",", "&amp;$M49,"")&amp;IF($N49&amp;$O49&lt;&gt;"",", "&amp;$N49,"")&amp;IF($O49&lt;&gt;"","("&amp;O49&amp;")","")&amp;IF($P49&amp;$Q49&lt;&gt;"",", "&amp;$P49,"")&amp;IF(AND($P49&lt;&gt;"",$Q49&lt;&gt;""),"-","")&amp;Q49&amp;IF($R49&lt;&gt;"",", "&amp;$R49,"")&amp;IF($S49&lt;&gt;"",", DOI: "&amp;$S49,"")&amp;IF($AH49="症例報告論文","（症例報告）","")&amp;IF($AB49="","",", #"&amp;$AB49))</f>
        <v/>
      </c>
      <c r="AL49" s="44"/>
      <c r="AM49" s="33">
        <f>IF(L49="",0,1)</f>
        <v>0</v>
      </c>
      <c r="AN49" s="33">
        <f>IF(AC49="",0,1)</f>
        <v>0</v>
      </c>
      <c r="AO49" s="33">
        <f>IF(AD49="",0,1)</f>
        <v>0</v>
      </c>
      <c r="AP49" s="44">
        <f>IF(AND(AC49="",AD49=""),1,0)</f>
        <v>1</v>
      </c>
      <c r="AQ49" s="33">
        <f>IF(AB49="",0,1)</f>
        <v>0</v>
      </c>
      <c r="AS49" s="44"/>
      <c r="AT49">
        <f>IF(AC49="",0,AB49)</f>
        <v>0</v>
      </c>
      <c r="AU49">
        <f>IF(AD49="",0,AB49)</f>
        <v>0</v>
      </c>
      <c r="AV49">
        <f>IF(OR(AC49&lt;&gt;"",AD49&lt;&gt;""),0,AB49)</f>
        <v>0</v>
      </c>
    </row>
    <row r="50" spans="1:48">
      <c r="A50" s="23"/>
      <c r="J50" s="41"/>
      <c r="K50" s="41"/>
      <c r="L50" s="41"/>
      <c r="M50" s="41"/>
      <c r="N50" s="41"/>
      <c r="O50" s="41"/>
      <c r="P50" s="41"/>
      <c r="Q50" s="41"/>
      <c r="R50" s="41"/>
      <c r="S50" s="41"/>
      <c r="AG50" s="33" t="str">
        <f t="shared" si="0"/>
        <v/>
      </c>
    </row>
    <row r="51" spans="1:48" ht="12.75">
      <c r="A51" s="23"/>
      <c r="B51" s="6" t="str">
        <f>"　　"&amp;AA51&amp;"． その他研究等実績（報告書を含む）"</f>
        <v>　　d． その他研究等実績（報告書を含む）</v>
      </c>
      <c r="J51" s="11" t="s">
        <v>27</v>
      </c>
      <c r="K51" s="36" t="s">
        <v>28</v>
      </c>
      <c r="L51" s="11" t="s">
        <v>29</v>
      </c>
      <c r="M51" s="11" t="s">
        <v>30</v>
      </c>
      <c r="N51" s="11" t="s">
        <v>31</v>
      </c>
      <c r="O51" s="11" t="s">
        <v>32</v>
      </c>
      <c r="P51" s="11" t="s">
        <v>33</v>
      </c>
      <c r="Q51" s="11" t="s">
        <v>34</v>
      </c>
      <c r="R51" s="11" t="s">
        <v>35</v>
      </c>
      <c r="S51" s="11" t="s">
        <v>49</v>
      </c>
      <c r="V51" s="37"/>
      <c r="W51" s="26" t="s">
        <v>37</v>
      </c>
      <c r="X51" s="26" t="s">
        <v>38</v>
      </c>
      <c r="Y51" s="37"/>
      <c r="AA51" s="32" t="str">
        <f>CHAR(CODE(AA48)+1)</f>
        <v>d</v>
      </c>
      <c r="AB51" s="11" t="s">
        <v>15</v>
      </c>
      <c r="AC51" s="11" t="s">
        <v>50</v>
      </c>
      <c r="AD51" s="11" t="s">
        <v>51</v>
      </c>
      <c r="AE51" s="42" t="s">
        <v>21</v>
      </c>
      <c r="AF51" s="42" t="s">
        <v>52</v>
      </c>
      <c r="AG51" s="33" t="str">
        <f t="shared" si="0"/>
        <v>C</v>
      </c>
      <c r="AH51" s="26" t="s">
        <v>53</v>
      </c>
      <c r="AJ51" s="11" t="s">
        <v>40</v>
      </c>
    </row>
    <row r="52" spans="1:48" ht="18.75" hidden="1">
      <c r="A52" s="23"/>
      <c r="B52" s="56" t="str">
        <f>IF(X52=1,"("&amp;IF(AJ52="","",MID($K$2,3,2)&amp;$L$2&amp;TEXT(J52,"000"))&amp;")",IF(AJ52="","",MID($K$2,3,2)&amp;$L$2&amp;TEXT(J52,"000")))</f>
        <v/>
      </c>
      <c r="C52" s="69" t="str">
        <f>IF(OR(LEFT($AJ52,2)=", ",LEFT($AJ52,2)=": "),RIGHT($AJ52,LEN($AJ52)-2),$AJ52)</f>
        <v/>
      </c>
      <c r="D52" s="69"/>
      <c r="E52" s="69"/>
      <c r="F52" s="69"/>
      <c r="G52" s="69"/>
      <c r="H52" s="69"/>
      <c r="I52" s="60"/>
      <c r="J52" s="11" t="str">
        <f>IF(AJ52="","",MAX($J$33:J51)+1)</f>
        <v/>
      </c>
      <c r="K52" s="36"/>
      <c r="L52" s="38"/>
      <c r="M52" s="39"/>
      <c r="N52" s="11"/>
      <c r="O52" s="11"/>
      <c r="P52" s="11"/>
      <c r="Q52" s="11"/>
      <c r="R52" s="11"/>
      <c r="S52" s="11"/>
      <c r="V52" s="37"/>
      <c r="W52" s="26">
        <f>IF(COUNTIF($L$52:$L52,L52)&gt;1,1,0)</f>
        <v>0</v>
      </c>
      <c r="X52" s="26" t="str">
        <f>IF(R52="","",IF(VALUE($K$2)&gt;VALUE(LEFT(R52,4)),1,0))</f>
        <v/>
      </c>
      <c r="Y52" s="37"/>
      <c r="AB52" s="11"/>
      <c r="AC52" s="11"/>
      <c r="AD52" s="11"/>
      <c r="AE52" s="42" t="str">
        <f>IF(J52="","",IF(AC52="",IF(AD52="",1,""),""))</f>
        <v/>
      </c>
      <c r="AF52" s="43" t="str">
        <f>IF(AC52="",IF(AD52="",IF(AE52="","","O"),"C"),"F")</f>
        <v/>
      </c>
      <c r="AG52" s="33" t="str">
        <f t="shared" si="0"/>
        <v/>
      </c>
      <c r="AH52" s="25"/>
      <c r="AJ52" s="58" t="str">
        <f>IF(K52&amp;L52&amp;M52&amp;N52&amp;O52&amp;P52&amp;Q52&amp;R52&amp;S52="","",K52&amp;IF($L52&lt;&gt;"",": "&amp;$L52,"")&amp;IF($M52&lt;&gt;"",", "&amp;$M52,"")&amp;IF($N52&amp;$O52&lt;&gt;"",", "&amp;$N52,"")&amp;IF($O52&lt;&gt;"","("&amp;O52&amp;")","")&amp;IF($P52&amp;$Q52&lt;&gt;"",", "&amp;$P52,"")&amp;IF(AND($P52&lt;&gt;"",$Q52&lt;&gt;""),"-","")&amp;Q52&amp;IF($R52&lt;&gt;"",", "&amp;$R52,"")&amp;IF($S52&lt;&gt;"",", DOI: "&amp;$S52,"")&amp;IF($AH52="症例報告論文","（症例報告）","")&amp;IF($AB52="","",", #"&amp;$AB52))</f>
        <v/>
      </c>
    </row>
    <row r="53" spans="1:48">
      <c r="A53" s="23"/>
      <c r="J53" s="41"/>
      <c r="K53" s="41"/>
      <c r="L53" s="41"/>
      <c r="M53" s="41"/>
      <c r="N53" s="41"/>
      <c r="O53" s="41"/>
      <c r="P53" s="41"/>
      <c r="Q53" s="41"/>
      <c r="R53" s="41"/>
      <c r="S53" s="41"/>
      <c r="AG53" s="33" t="str">
        <f t="shared" si="0"/>
        <v/>
      </c>
    </row>
    <row r="54" spans="1:48" ht="12.75">
      <c r="A54" s="23"/>
      <c r="B54" s="6" t="str">
        <f>"　　"&amp;AA54&amp;"． 国際会議論文 "</f>
        <v xml:space="preserve">　　e． 国際会議論文 </v>
      </c>
      <c r="J54" s="11" t="s">
        <v>27</v>
      </c>
      <c r="K54" s="36" t="s">
        <v>28</v>
      </c>
      <c r="L54" s="11" t="s">
        <v>29</v>
      </c>
      <c r="M54" s="11" t="s">
        <v>30</v>
      </c>
      <c r="N54" s="11" t="s">
        <v>31</v>
      </c>
      <c r="O54" s="11" t="s">
        <v>32</v>
      </c>
      <c r="P54" s="11" t="s">
        <v>33</v>
      </c>
      <c r="Q54" s="11" t="s">
        <v>34</v>
      </c>
      <c r="R54" s="11" t="s">
        <v>35</v>
      </c>
      <c r="S54" s="11" t="s">
        <v>49</v>
      </c>
      <c r="V54" s="37"/>
      <c r="W54" s="26" t="s">
        <v>37</v>
      </c>
      <c r="X54" s="26" t="s">
        <v>38</v>
      </c>
      <c r="Y54" s="37"/>
      <c r="AA54" s="32" t="str">
        <f>CHAR(CODE(AA51)+1)</f>
        <v>e</v>
      </c>
      <c r="AB54" s="11" t="s">
        <v>15</v>
      </c>
      <c r="AC54" s="11" t="s">
        <v>50</v>
      </c>
      <c r="AD54" s="11" t="s">
        <v>51</v>
      </c>
      <c r="AE54" s="42" t="s">
        <v>21</v>
      </c>
      <c r="AF54" s="42" t="s">
        <v>52</v>
      </c>
      <c r="AG54" s="33" t="str">
        <f t="shared" si="0"/>
        <v>C</v>
      </c>
      <c r="AH54" s="26" t="s">
        <v>53</v>
      </c>
      <c r="AJ54" s="11" t="s">
        <v>40</v>
      </c>
    </row>
    <row r="55" spans="1:48" ht="18.75" hidden="1">
      <c r="A55" s="23"/>
      <c r="B55" s="56" t="str">
        <f>IF(X55=1,"("&amp;IF(AJ55="","",MID($K$2,3,2)&amp;$L$2&amp;TEXT(J55,"000"))&amp;")",IF(AJ55="","",MID($K$2,3,2)&amp;$L$2&amp;TEXT(J55,"000")))</f>
        <v/>
      </c>
      <c r="C55" s="69" t="str">
        <f>IF(OR(LEFT($AJ55,2)=", ",LEFT($AJ55,2)=": "),RIGHT($AJ55,LEN($AJ55)-2),$AJ55)</f>
        <v/>
      </c>
      <c r="D55" s="69"/>
      <c r="E55" s="69"/>
      <c r="F55" s="69"/>
      <c r="G55" s="69"/>
      <c r="H55" s="69"/>
      <c r="I55" s="60"/>
      <c r="J55" s="11" t="str">
        <f>IF(AJ55="","",MAX($J$33:J54)+1)</f>
        <v/>
      </c>
      <c r="K55" s="36"/>
      <c r="L55" s="38"/>
      <c r="M55" s="39"/>
      <c r="N55" s="11"/>
      <c r="O55" s="11"/>
      <c r="P55" s="11"/>
      <c r="Q55" s="11"/>
      <c r="R55" s="11"/>
      <c r="S55" s="11"/>
      <c r="V55" s="37"/>
      <c r="W55" s="26">
        <f>IF(COUNTIF($L$55:$L55,L55)&gt;1,1,0)</f>
        <v>0</v>
      </c>
      <c r="X55" s="26" t="str">
        <f>IF(R55="","",IF(VALUE($K$2)&gt;VALUE(LEFT(R55,4)),1,0))</f>
        <v/>
      </c>
      <c r="Y55" s="37"/>
      <c r="AB55" s="11"/>
      <c r="AC55" s="11"/>
      <c r="AD55" s="11"/>
      <c r="AE55" s="42" t="str">
        <f>IF(J55="","",IF(AC55="",IF(AD55="",1,""),""))</f>
        <v/>
      </c>
      <c r="AF55" s="43" t="str">
        <f>IF(AC55="",IF(AD55="",IF(AE55="","","O"),"C"),"F")</f>
        <v/>
      </c>
      <c r="AG55" s="33" t="str">
        <f t="shared" si="0"/>
        <v/>
      </c>
      <c r="AH55" s="25"/>
      <c r="AJ55" s="58" t="str">
        <f>IF(K55&amp;L55&amp;M55&amp;N55&amp;O55&amp;P55&amp;Q55&amp;R55&amp;S55="","",K55&amp;IF($L55&lt;&gt;"",": "&amp;$L55,"")&amp;IF($M55&lt;&gt;"",", "&amp;$M55,"")&amp;IF($N55&amp;$O55&lt;&gt;"",", "&amp;$N55,"")&amp;IF($O55&lt;&gt;"","("&amp;O55&amp;")","")&amp;IF($P55&amp;$Q55&lt;&gt;"",", "&amp;$P55,"")&amp;IF(AND($P55&lt;&gt;"",$Q55&lt;&gt;""),"-","")&amp;Q55&amp;IF($R55&lt;&gt;"",", "&amp;$R55,"")&amp;IF($S55&lt;&gt;"",", DOI: "&amp;$S55,"")&amp;IF($AH55="症例報告論文","（症例報告）","")&amp;IF($AB55="","",", #"&amp;$AB55))</f>
        <v/>
      </c>
    </row>
    <row r="56" spans="1:48">
      <c r="A56" s="23"/>
      <c r="J56" s="41"/>
      <c r="K56" s="41"/>
      <c r="L56" s="41"/>
      <c r="M56" s="41"/>
      <c r="N56" s="41"/>
      <c r="O56" s="41"/>
      <c r="P56" s="41"/>
      <c r="Q56" s="41"/>
      <c r="R56" s="41"/>
      <c r="S56" s="41"/>
    </row>
    <row r="57" spans="1:48" ht="12.75">
      <c r="B57" s="6" t="str">
        <f>"　("&amp;Z57&amp;") 和文：著書等"</f>
        <v>　(3) 和文：著書等</v>
      </c>
      <c r="Z57" s="32">
        <f>MAX(Z41:Z56)+1</f>
        <v>3</v>
      </c>
    </row>
    <row r="58" spans="1:48" ht="12.75">
      <c r="A58" s="23"/>
      <c r="B58" s="6" t="str">
        <f>"　　"&amp;AA58&amp;"． 著書"</f>
        <v>　　a． 著書</v>
      </c>
      <c r="J58" s="11" t="s">
        <v>27</v>
      </c>
      <c r="K58" s="36" t="s">
        <v>28</v>
      </c>
      <c r="L58" s="11" t="s">
        <v>29</v>
      </c>
      <c r="M58" s="11" t="s">
        <v>30</v>
      </c>
      <c r="N58" s="11" t="s">
        <v>31</v>
      </c>
      <c r="O58" s="11" t="s">
        <v>32</v>
      </c>
      <c r="P58" s="11" t="s">
        <v>33</v>
      </c>
      <c r="Q58" s="11" t="s">
        <v>34</v>
      </c>
      <c r="R58" s="11" t="s">
        <v>35</v>
      </c>
      <c r="S58" s="11" t="s">
        <v>49</v>
      </c>
      <c r="V58" s="37"/>
      <c r="W58" s="26" t="s">
        <v>37</v>
      </c>
      <c r="X58" s="26" t="s">
        <v>38</v>
      </c>
      <c r="Y58" s="37"/>
      <c r="AA58" s="32" t="s">
        <v>39</v>
      </c>
      <c r="AJ58" s="11" t="s">
        <v>40</v>
      </c>
    </row>
    <row r="59" spans="1:48" ht="18.75" hidden="1">
      <c r="A59" s="23"/>
      <c r="B59" s="56" t="str">
        <f>IF(X59=1,"("&amp;IF(AJ59="","",MID($K$2,3,2)&amp;$L$2&amp;TEXT(J59,"000"))&amp;")",IF(AJ59="","",MID($K$2,3,2)&amp;$L$2&amp;TEXT(J59,"000")))</f>
        <v/>
      </c>
      <c r="C59" s="69" t="str">
        <f>IF(OR(LEFT($AJ59,2)=", ",LEFT($AJ59,2)=": "),RIGHT($AJ59,LEN($AJ59)-2),$AJ59)</f>
        <v/>
      </c>
      <c r="D59" s="69"/>
      <c r="E59" s="69"/>
      <c r="F59" s="69"/>
      <c r="G59" s="69"/>
      <c r="H59" s="69"/>
      <c r="I59" s="60"/>
      <c r="J59" s="11" t="str">
        <f>IF(AJ59="","",MAX($J$33:J58)+1)</f>
        <v/>
      </c>
      <c r="K59" s="36"/>
      <c r="L59" s="38"/>
      <c r="M59" s="39"/>
      <c r="N59" s="11"/>
      <c r="O59" s="11"/>
      <c r="P59" s="13"/>
      <c r="Q59" s="13"/>
      <c r="R59" s="11"/>
      <c r="S59" s="39"/>
      <c r="V59" s="37"/>
      <c r="W59" s="26">
        <f>IF(COUNTIF($L$59:$L59,L59)&gt;1,1,0)</f>
        <v>0</v>
      </c>
      <c r="X59" s="26" t="str">
        <f>IF(R59="","",IF(VALUE($K$2)&gt;VALUE(LEFT(R59,4)),1,0))</f>
        <v/>
      </c>
      <c r="Y59" s="37"/>
      <c r="AJ59" s="58" t="str">
        <f>IF(K59&amp;L59&amp;M59&amp;N59&amp;O59&amp;P59&amp;Q59&amp;R59&amp;S59="","",K59&amp;IF($L59&lt;&gt;"",": "&amp;$L59,"")&amp;IF($M59&lt;&gt;"",", "&amp;$M59,"")&amp;IF($N59&amp;$O59&lt;&gt;"",", "&amp;$N59,"")&amp;IF($O59&lt;&gt;"","("&amp;O59&amp;")","")&amp;IF($P59&amp;$Q59&lt;&gt;"",", "&amp;$P59,"")&amp;IF(AND($P59&lt;&gt;"",$Q59&lt;&gt;""),"-","")&amp;Q59&amp;IF($R59&lt;&gt;"",", "&amp;$R59,"")&amp;IF($S59&lt;&gt;"",", DOI: "&amp;$S59,""))</f>
        <v/>
      </c>
    </row>
    <row r="60" spans="1:48">
      <c r="A60" s="23"/>
      <c r="J60" s="41"/>
      <c r="K60" s="41"/>
      <c r="L60" s="41"/>
      <c r="M60" s="41"/>
      <c r="N60" s="41"/>
      <c r="O60" s="41"/>
      <c r="P60" s="41"/>
      <c r="Q60" s="41"/>
      <c r="R60" s="41"/>
      <c r="S60" s="41"/>
    </row>
    <row r="61" spans="1:48" ht="12.75">
      <c r="A61" s="23"/>
      <c r="B61" s="6" t="str">
        <f>"　　"&amp;AA61&amp;"． 著書（分担執筆）"</f>
        <v>　　b． 著書（分担執筆）</v>
      </c>
      <c r="J61" s="11" t="s">
        <v>27</v>
      </c>
      <c r="K61" s="36" t="s">
        <v>54</v>
      </c>
      <c r="L61" s="11" t="s">
        <v>41</v>
      </c>
      <c r="M61" s="11" t="s">
        <v>42</v>
      </c>
      <c r="N61" s="11" t="s">
        <v>43</v>
      </c>
      <c r="O61" s="11" t="s">
        <v>44</v>
      </c>
      <c r="P61" s="11" t="s">
        <v>45</v>
      </c>
      <c r="Q61" s="11" t="s">
        <v>46</v>
      </c>
      <c r="R61" s="11" t="s">
        <v>47</v>
      </c>
      <c r="S61" s="11" t="s">
        <v>36</v>
      </c>
      <c r="V61" s="37"/>
      <c r="W61" s="26" t="s">
        <v>37</v>
      </c>
      <c r="X61" s="26" t="s">
        <v>38</v>
      </c>
      <c r="Y61" s="37"/>
      <c r="AA61" s="32" t="str">
        <f>CHAR(CODE(AA58)+1)</f>
        <v>b</v>
      </c>
      <c r="AJ61" s="11" t="s">
        <v>40</v>
      </c>
    </row>
    <row r="62" spans="1:48" ht="18.75" hidden="1">
      <c r="A62" s="23"/>
      <c r="B62" s="56" t="str">
        <f>IF(X62=1,"("&amp;IF(AJ62="","",MID($K$2,3,2)&amp;$L$2&amp;TEXT(J62,"000"))&amp;")",IF(AJ62="","",MID($K$2,3,2)&amp;$L$2&amp;TEXT(J62,"000")))</f>
        <v/>
      </c>
      <c r="C62" s="69" t="str">
        <f>IF(OR(LEFT($AJ62,2)=", ",LEFT($AJ62,2)=": "),RIGHT($AJ62,LEN($AJ62)-2),$AJ62)</f>
        <v/>
      </c>
      <c r="D62" s="69"/>
      <c r="E62" s="69"/>
      <c r="F62" s="69"/>
      <c r="G62" s="69"/>
      <c r="H62" s="69"/>
      <c r="I62" s="60"/>
      <c r="J62" s="11" t="str">
        <f>IF(AJ62="","",MAX($J$33:J61)+1)</f>
        <v/>
      </c>
      <c r="K62" s="36"/>
      <c r="L62" s="11"/>
      <c r="M62" s="11"/>
      <c r="N62" s="38"/>
      <c r="O62" s="11"/>
      <c r="P62" s="39"/>
      <c r="Q62" s="13"/>
      <c r="R62" s="11"/>
      <c r="S62" s="39"/>
      <c r="V62" s="37"/>
      <c r="W62" s="26">
        <f>IF(COUNTIF($L$62:$L62,L62)&gt;1,1,0)</f>
        <v>0</v>
      </c>
      <c r="X62" s="26" t="str">
        <f>IF(R62="","",IF(VALUE($K$2)&gt;VALUE(LEFT(R62,4)),1,0))</f>
        <v/>
      </c>
      <c r="Y62" s="37"/>
      <c r="AJ62" s="58" t="str">
        <f>IF(K62&amp;L62&amp;M62&amp;N62&amp;O62&amp;P62&amp;Q62&amp;R62&amp;S62="","",K62&amp;IF($L62&lt;&gt;"",": "&amp;$L62,"")&amp;IF($M62&lt;&gt;"",": "&amp;$M62,"")&amp;IF($N62&lt;&gt;"",": "&amp;$N62,"")&amp;IF($O62&lt;&gt;"",", "&amp;$O62,"")&amp;IF($P62&lt;&gt;"",", "&amp;$P62,"")&amp;IF($Q62&lt;&gt;"",", "&amp;$Q62,"")&amp;IF($R62&lt;&gt;"",", "&amp;$R62,"")&amp;IF($S62&lt;&gt;"",", "&amp;$S62,""))</f>
        <v/>
      </c>
    </row>
    <row r="63" spans="1:48">
      <c r="A63" s="23"/>
      <c r="J63" s="41"/>
      <c r="K63" s="41"/>
      <c r="L63" s="41"/>
      <c r="M63" s="41"/>
      <c r="N63" s="41"/>
      <c r="O63" s="41"/>
      <c r="P63" s="41"/>
      <c r="Q63" s="41"/>
      <c r="R63" s="41"/>
      <c r="S63" s="41"/>
    </row>
    <row r="64" spans="1:48" ht="12.75">
      <c r="A64" s="23"/>
      <c r="B64" s="6" t="str">
        <f>"　　"&amp;AA64&amp;"． 編纂・編集・監修"</f>
        <v>　　c． 編纂・編集・監修</v>
      </c>
      <c r="J64" s="11" t="s">
        <v>27</v>
      </c>
      <c r="K64" s="36" t="s">
        <v>28</v>
      </c>
      <c r="L64" s="11" t="s">
        <v>29</v>
      </c>
      <c r="M64" s="11" t="s">
        <v>30</v>
      </c>
      <c r="N64" s="11" t="s">
        <v>31</v>
      </c>
      <c r="O64" s="11" t="s">
        <v>32</v>
      </c>
      <c r="P64" s="11" t="s">
        <v>33</v>
      </c>
      <c r="Q64" s="11" t="s">
        <v>34</v>
      </c>
      <c r="R64" s="11" t="s">
        <v>35</v>
      </c>
      <c r="S64" s="11" t="s">
        <v>49</v>
      </c>
      <c r="V64" s="37"/>
      <c r="W64" s="26" t="s">
        <v>37</v>
      </c>
      <c r="X64" s="26" t="s">
        <v>38</v>
      </c>
      <c r="Y64" s="37"/>
      <c r="AA64" s="32" t="str">
        <f>CHAR(CODE(AA61)+1)</f>
        <v>c</v>
      </c>
      <c r="AB64" s="11" t="s">
        <v>48</v>
      </c>
      <c r="AJ64" s="11" t="s">
        <v>40</v>
      </c>
    </row>
    <row r="65" spans="1:39" ht="18.75" hidden="1">
      <c r="A65" s="23"/>
      <c r="B65" s="56" t="str">
        <f>IF(X65=1,"("&amp;IF(AJ65="","",MID($K$2,3,2)&amp;$L$2&amp;TEXT(J65,"000"))&amp;")",IF(AJ65="","",MID($K$2,3,2)&amp;$L$2&amp;TEXT(J65,"000")))</f>
        <v/>
      </c>
      <c r="C65" s="69" t="str">
        <f>IF(OR(LEFT($AJ65,2)=", ",LEFT($AJ65,2)=": "),RIGHT($AJ65,LEN($AJ65)-2),$AJ65)</f>
        <v/>
      </c>
      <c r="D65" s="69"/>
      <c r="E65" s="69"/>
      <c r="F65" s="69"/>
      <c r="G65" s="69"/>
      <c r="H65" s="69"/>
      <c r="I65" s="60"/>
      <c r="J65" s="11" t="str">
        <f>IF(AJ65="","",MAX($J$33:J64)+1)</f>
        <v/>
      </c>
      <c r="K65" s="36"/>
      <c r="L65" s="38"/>
      <c r="M65" s="39"/>
      <c r="N65" s="11"/>
      <c r="O65" s="11"/>
      <c r="P65" s="13"/>
      <c r="Q65" s="13"/>
      <c r="R65" s="11"/>
      <c r="S65" s="39"/>
      <c r="V65" s="37"/>
      <c r="W65" s="26">
        <f>IF(COUNTIF($L$65:$L65,L65)&gt;1,1,0)</f>
        <v>0</v>
      </c>
      <c r="X65" s="26" t="str">
        <f>IF(R65="","",IF(VALUE($K$2)&gt;VALUE(LEFT(R65,4)),1,0))</f>
        <v/>
      </c>
      <c r="Y65" s="37"/>
      <c r="AB65" s="11"/>
      <c r="AJ65" s="58" t="str">
        <f>IF(K65&amp;L65&amp;M65&amp;N65&amp;O65&amp;P65&amp;Q65&amp;R65&amp;S65="","",K65&amp;IF($L65&lt;&gt;"",": "&amp;$L65,"")&amp;IF($AB65&lt;&gt;"",", "&amp;$AB65,"")&amp;IF($M65&lt;&gt;"",", "&amp;$M65,"")&amp;IF($N65&amp;$O65&lt;&gt;"",", "&amp;$N65,"")&amp;IF($O65&lt;&gt;"","("&amp;O65&amp;")","")&amp;IF($P65&amp;$Q65&lt;&gt;"",", "&amp;$P65,"")&amp;IF(AND($P65&lt;&gt;"",$Q65&lt;&gt;""),"-","")&amp;Q65&amp;IF($R65&lt;&gt;"",", "&amp;$R65,"")&amp;IF($S65&lt;&gt;"",", DOI: "&amp;$S65,""))</f>
        <v/>
      </c>
    </row>
    <row r="66" spans="1:39">
      <c r="A66" s="23"/>
      <c r="J66" s="41"/>
      <c r="K66" s="41"/>
      <c r="L66" s="41"/>
      <c r="M66" s="41"/>
      <c r="N66" s="41"/>
      <c r="O66" s="41"/>
      <c r="P66" s="41"/>
      <c r="Q66" s="41"/>
      <c r="R66" s="41"/>
      <c r="S66" s="41"/>
    </row>
    <row r="67" spans="1:39" ht="12.75">
      <c r="B67" s="6" t="str">
        <f>"　("&amp;Z67&amp;") 和文：論文等"</f>
        <v>　(4) 和文：論文等</v>
      </c>
      <c r="Z67" s="32">
        <f>MAX(Z$31:Z66)+1</f>
        <v>4</v>
      </c>
    </row>
    <row r="68" spans="1:39" ht="12.75">
      <c r="A68" s="23"/>
      <c r="B68" s="6" t="str">
        <f>"　　"&amp;AA68&amp;"． 原著論文（審査有）"</f>
        <v>　　a． 原著論文（審査有）</v>
      </c>
      <c r="J68" s="11" t="s">
        <v>27</v>
      </c>
      <c r="K68" s="36" t="s">
        <v>28</v>
      </c>
      <c r="L68" s="11" t="s">
        <v>29</v>
      </c>
      <c r="M68" s="11" t="s">
        <v>30</v>
      </c>
      <c r="N68" s="11" t="s">
        <v>31</v>
      </c>
      <c r="O68" s="11" t="s">
        <v>32</v>
      </c>
      <c r="P68" s="11" t="s">
        <v>33</v>
      </c>
      <c r="Q68" s="11" t="s">
        <v>34</v>
      </c>
      <c r="R68" s="11" t="s">
        <v>35</v>
      </c>
      <c r="S68" s="11" t="s">
        <v>49</v>
      </c>
      <c r="V68" s="37"/>
      <c r="W68" s="26" t="s">
        <v>37</v>
      </c>
      <c r="X68" s="26" t="s">
        <v>38</v>
      </c>
      <c r="Y68" s="37"/>
      <c r="AA68" s="32" t="s">
        <v>39</v>
      </c>
      <c r="AB68" s="11" t="s">
        <v>15</v>
      </c>
      <c r="AC68" s="11" t="s">
        <v>50</v>
      </c>
      <c r="AD68" s="11" t="s">
        <v>51</v>
      </c>
      <c r="AE68" s="42" t="s">
        <v>21</v>
      </c>
      <c r="AF68" s="42" t="s">
        <v>52</v>
      </c>
      <c r="AH68" s="25" t="s">
        <v>53</v>
      </c>
      <c r="AJ68" s="11" t="s">
        <v>40</v>
      </c>
    </row>
    <row r="69" spans="1:39" ht="18.75" hidden="1">
      <c r="A69" s="23"/>
      <c r="B69" s="56" t="str">
        <f>IF(X69=1,"("&amp;IF(AJ69="","",MID($K$2,3,2)&amp;$L$2&amp;TEXT(J69,"000"))&amp;")",IF(AJ69="","",MID($K$2,3,2)&amp;$L$2&amp;TEXT(J69,"000")))</f>
        <v/>
      </c>
      <c r="C69" s="69" t="str">
        <f>IF(OR(LEFT($AJ69,2)=", ",LEFT($AJ69,2)=": "),RIGHT($AJ69,LEN($AJ69)-2),$AJ69)</f>
        <v/>
      </c>
      <c r="D69" s="69"/>
      <c r="E69" s="69"/>
      <c r="F69" s="69"/>
      <c r="G69" s="69"/>
      <c r="H69" s="69"/>
      <c r="I69" s="60"/>
      <c r="J69" s="11" t="str">
        <f>IF(AJ69="","",MAX($J$33:J68)+1)</f>
        <v/>
      </c>
      <c r="K69" s="36"/>
      <c r="L69" s="38"/>
      <c r="M69" s="39"/>
      <c r="N69" s="11"/>
      <c r="O69" s="11"/>
      <c r="P69" s="11"/>
      <c r="Q69" s="11"/>
      <c r="R69" s="11"/>
      <c r="S69" s="11"/>
      <c r="V69" s="37"/>
      <c r="W69" s="26">
        <f>IF(COUNTIF($L$69:$L69,L69)&gt;1,1,0)</f>
        <v>0</v>
      </c>
      <c r="X69" s="26" t="str">
        <f>IF(R69="","",IF(VALUE($K$2)&gt;VALUE(LEFT(R69,4)),1,0))</f>
        <v/>
      </c>
      <c r="Y69" s="37"/>
      <c r="AB69" s="11"/>
      <c r="AC69" s="11"/>
      <c r="AD69" s="11"/>
      <c r="AE69" s="42" t="str">
        <f>IF(J69="","",IF(AC69="",IF(AD69="",1,""),""))</f>
        <v/>
      </c>
      <c r="AF69" s="43" t="str">
        <f>IF(AC69="",IF(AD69="",IF(AE69="","","O"),"C"),"F")</f>
        <v/>
      </c>
      <c r="AG69" s="33" t="str">
        <f>IF(AD69&lt;&gt;"","C","")</f>
        <v/>
      </c>
      <c r="AH69" s="25"/>
      <c r="AJ69" s="58" t="str">
        <f>IF(K69&amp;L69&amp;M69&amp;N69&amp;O69&amp;P69&amp;Q69&amp;R69&amp;S69="","",K69&amp;IF($L69&lt;&gt;"",": "&amp;$L69,"")&amp;IF($M69&lt;&gt;"",", "&amp;$M69,"")&amp;IF($N69&amp;$O69&lt;&gt;"",", "&amp;$N69,"")&amp;IF($O69&lt;&gt;"","("&amp;O69&amp;")","")&amp;IF($P69&amp;$Q69&lt;&gt;"",", "&amp;$P69,"")&amp;IF(AND($P69&lt;&gt;"",$Q69&lt;&gt;""),"-","")&amp;Q69&amp;IF($R69&lt;&gt;"",", "&amp;$R69,"")&amp;IF($S69&lt;&gt;"",", DOI: "&amp;$S69,"")&amp;IF($AH69="症例報告論文","（症例報告）","")&amp;IF($AB69="","",", #"&amp;$AB69))</f>
        <v/>
      </c>
      <c r="AL69" s="44"/>
      <c r="AM69" s="33">
        <f>IF(L69="",0,1)</f>
        <v>0</v>
      </c>
    </row>
    <row r="70" spans="1:39">
      <c r="A70" s="23"/>
      <c r="J70" s="41"/>
      <c r="K70" s="41"/>
      <c r="L70" s="41"/>
      <c r="M70" s="41"/>
      <c r="N70" s="41"/>
      <c r="O70" s="41"/>
      <c r="P70" s="41"/>
      <c r="Q70" s="41"/>
      <c r="R70" s="41"/>
      <c r="S70" s="41"/>
    </row>
    <row r="71" spans="1:39" ht="12.75">
      <c r="A71" s="23"/>
      <c r="B71" s="6" t="str">
        <f>"　　"&amp;AA71&amp;"． 原著論文（審査無）"</f>
        <v>　　b． 原著論文（審査無）</v>
      </c>
      <c r="J71" s="11" t="s">
        <v>27</v>
      </c>
      <c r="K71" s="36" t="s">
        <v>28</v>
      </c>
      <c r="L71" s="11" t="s">
        <v>29</v>
      </c>
      <c r="M71" s="11" t="s">
        <v>30</v>
      </c>
      <c r="N71" s="11" t="s">
        <v>31</v>
      </c>
      <c r="O71" s="11" t="s">
        <v>32</v>
      </c>
      <c r="P71" s="11" t="s">
        <v>33</v>
      </c>
      <c r="Q71" s="11" t="s">
        <v>34</v>
      </c>
      <c r="R71" s="11" t="s">
        <v>35</v>
      </c>
      <c r="S71" s="11" t="s">
        <v>49</v>
      </c>
      <c r="V71" s="37"/>
      <c r="W71" s="26" t="s">
        <v>37</v>
      </c>
      <c r="X71" s="26" t="s">
        <v>38</v>
      </c>
      <c r="Y71" s="37"/>
      <c r="AA71" s="32" t="str">
        <f>CHAR(CODE(AA68)+1)</f>
        <v>b</v>
      </c>
      <c r="AB71" s="11" t="s">
        <v>15</v>
      </c>
      <c r="AC71" s="11" t="s">
        <v>50</v>
      </c>
      <c r="AD71" s="11" t="s">
        <v>51</v>
      </c>
      <c r="AE71" s="42" t="s">
        <v>21</v>
      </c>
      <c r="AF71" s="42" t="s">
        <v>52</v>
      </c>
      <c r="AH71" s="26" t="s">
        <v>53</v>
      </c>
      <c r="AJ71" s="11" t="s">
        <v>40</v>
      </c>
    </row>
    <row r="72" spans="1:39" ht="18.75" hidden="1">
      <c r="A72" s="23"/>
      <c r="B72" s="56" t="str">
        <f>IF(X72=1,"("&amp;IF(AJ72="","",MID($K$2,3,2)&amp;$L$2&amp;TEXT(J72,"000"))&amp;")",IF(AJ72="","",MID($K$2,3,2)&amp;$L$2&amp;TEXT(J72,"000")))</f>
        <v/>
      </c>
      <c r="C72" s="69" t="str">
        <f>IF(OR(LEFT($AJ72,2)=", ",LEFT($AJ72,2)=": "),RIGHT($AJ72,LEN($AJ72)-2),$AJ72)</f>
        <v/>
      </c>
      <c r="D72" s="69"/>
      <c r="E72" s="69"/>
      <c r="F72" s="69"/>
      <c r="G72" s="69"/>
      <c r="H72" s="69"/>
      <c r="I72" s="60"/>
      <c r="J72" s="11" t="str">
        <f>IF(AJ72="","",MAX($J$33:J71)+1)</f>
        <v/>
      </c>
      <c r="K72" s="36"/>
      <c r="L72" s="38"/>
      <c r="M72" s="39"/>
      <c r="N72" s="11"/>
      <c r="O72" s="11"/>
      <c r="P72" s="11"/>
      <c r="Q72" s="11"/>
      <c r="R72" s="11"/>
      <c r="S72" s="11"/>
      <c r="V72" s="37"/>
      <c r="W72" s="26">
        <f>IF(COUNTIF($L$72:$L72,L72)&gt;1,1,0)</f>
        <v>0</v>
      </c>
      <c r="X72" s="26" t="str">
        <f>IF(R72="","",IF(VALUE($K$2)&gt;VALUE(LEFT(R72,4)),1,0))</f>
        <v/>
      </c>
      <c r="Y72" s="37"/>
      <c r="AB72" s="11"/>
      <c r="AC72" s="11"/>
      <c r="AD72" s="11"/>
      <c r="AE72" s="42" t="str">
        <f>IF(J72="","",IF(AC72="",IF(AD72="",1,""),""))</f>
        <v/>
      </c>
      <c r="AF72" s="43" t="str">
        <f>IF(AC72="",IF(AD72="",IF(AE72="","","O"),"C"),"F")</f>
        <v/>
      </c>
      <c r="AG72" s="33" t="str">
        <f>IF(AD72&lt;&gt;"","C","")</f>
        <v/>
      </c>
      <c r="AH72" s="25"/>
      <c r="AJ72" s="58" t="str">
        <f>IF(K72&amp;L72&amp;M72&amp;N72&amp;O72&amp;P72&amp;Q72&amp;R72&amp;S72="","",K72&amp;IF($L72&lt;&gt;"",": "&amp;$L72,"")&amp;IF($M72&lt;&gt;"",", "&amp;$M72,"")&amp;IF($N72&amp;$O72&lt;&gt;"",", "&amp;$N72,"")&amp;IF($O72&lt;&gt;"","("&amp;O72&amp;")","")&amp;IF($P72&amp;$Q72&lt;&gt;"",", "&amp;$P72,"")&amp;IF(AND($P72&lt;&gt;"",$Q72&lt;&gt;""),"-","")&amp;Q72&amp;IF($R72&lt;&gt;"",", "&amp;$R72,"")&amp;IF($S72&lt;&gt;"",", DOI: "&amp;$S72,"")&amp;IF($AH72="症例報告論文","（症例報告）","")&amp;IF($AB72="","",", #"&amp;$AB72))</f>
        <v/>
      </c>
      <c r="AL72" s="44"/>
      <c r="AM72" s="33">
        <f>IF(L72="",0,1)</f>
        <v>0</v>
      </c>
    </row>
    <row r="73" spans="1:39">
      <c r="A73" s="23"/>
      <c r="J73" s="41"/>
      <c r="K73" s="41"/>
      <c r="L73" s="41"/>
      <c r="M73" s="41"/>
      <c r="N73" s="41"/>
      <c r="O73" s="41"/>
      <c r="P73" s="45"/>
      <c r="Q73" s="45"/>
      <c r="R73" s="41"/>
      <c r="S73" s="41"/>
    </row>
    <row r="74" spans="1:39" ht="12.75">
      <c r="A74" s="23"/>
      <c r="B74" s="6" t="str">
        <f>"　　"&amp;AA74&amp;"． 総説"</f>
        <v>　　c． 総説</v>
      </c>
      <c r="J74" s="11" t="s">
        <v>27</v>
      </c>
      <c r="K74" s="36" t="s">
        <v>28</v>
      </c>
      <c r="L74" s="11" t="s">
        <v>29</v>
      </c>
      <c r="M74" s="11" t="s">
        <v>30</v>
      </c>
      <c r="N74" s="11" t="s">
        <v>31</v>
      </c>
      <c r="O74" s="11" t="s">
        <v>32</v>
      </c>
      <c r="P74" s="11" t="s">
        <v>33</v>
      </c>
      <c r="Q74" s="11" t="s">
        <v>34</v>
      </c>
      <c r="R74" s="11" t="s">
        <v>35</v>
      </c>
      <c r="S74" s="11" t="s">
        <v>49</v>
      </c>
      <c r="V74" s="37"/>
      <c r="W74" s="26" t="s">
        <v>37</v>
      </c>
      <c r="X74" s="26" t="s">
        <v>38</v>
      </c>
      <c r="Y74" s="37"/>
      <c r="AA74" s="32" t="str">
        <f>CHAR(CODE(AA71)+1)</f>
        <v>c</v>
      </c>
      <c r="AB74" s="11" t="s">
        <v>15</v>
      </c>
      <c r="AC74" s="11" t="s">
        <v>50</v>
      </c>
      <c r="AD74" s="11" t="s">
        <v>51</v>
      </c>
      <c r="AE74" s="42" t="s">
        <v>21</v>
      </c>
      <c r="AF74" s="42" t="s">
        <v>52</v>
      </c>
      <c r="AH74" s="26" t="s">
        <v>53</v>
      </c>
      <c r="AJ74" s="11" t="s">
        <v>40</v>
      </c>
    </row>
    <row r="75" spans="1:39" ht="18.75" hidden="1">
      <c r="A75" s="23"/>
      <c r="B75" s="56" t="str">
        <f>IF(X75=1,"("&amp;IF(AJ75="","",MID($K$2,3,2)&amp;$L$2&amp;TEXT(J75,"000"))&amp;")",IF(AJ75="","",MID($K$2,3,2)&amp;$L$2&amp;TEXT(J75,"000")))</f>
        <v/>
      </c>
      <c r="C75" s="69" t="str">
        <f>IF(OR(LEFT($AJ75,2)=", ",LEFT($AJ75,2)=": "),RIGHT($AJ75,LEN($AJ75)-2),$AJ75)</f>
        <v/>
      </c>
      <c r="D75" s="69"/>
      <c r="E75" s="69"/>
      <c r="F75" s="69"/>
      <c r="G75" s="69"/>
      <c r="H75" s="69"/>
      <c r="I75" s="60"/>
      <c r="J75" s="11" t="str">
        <f>IF(AJ75="","",MAX($J$33:J74)+1)</f>
        <v/>
      </c>
      <c r="K75" s="36"/>
      <c r="L75" s="38"/>
      <c r="M75" s="39"/>
      <c r="N75" s="11"/>
      <c r="O75" s="11"/>
      <c r="P75" s="11"/>
      <c r="Q75" s="11"/>
      <c r="R75" s="11"/>
      <c r="S75" s="11"/>
      <c r="V75" s="37"/>
      <c r="W75" s="26">
        <f>IF(COUNTIF($L$75:$L75,L75)&gt;1,1,0)</f>
        <v>0</v>
      </c>
      <c r="X75" s="26" t="str">
        <f>IF(R75="","",IF(VALUE($K$2)&gt;VALUE(LEFT(R75,4)),1,0))</f>
        <v/>
      </c>
      <c r="Y75" s="37"/>
      <c r="AB75" s="11"/>
      <c r="AC75" s="11"/>
      <c r="AD75" s="11"/>
      <c r="AE75" s="42" t="str">
        <f>IF(J75="","",IF(AC75="",IF(AD75="",1,""),""))</f>
        <v/>
      </c>
      <c r="AF75" s="43" t="str">
        <f>IF(AC75="",IF(AD75="",IF(AE75="","","O"),"C"),"F")</f>
        <v/>
      </c>
      <c r="AG75" s="33" t="str">
        <f>IF(AD75&lt;&gt;"","C","")</f>
        <v/>
      </c>
      <c r="AH75" s="25"/>
      <c r="AJ75" s="58" t="str">
        <f>IF(K75&amp;L75&amp;M75&amp;N75&amp;O75&amp;P75&amp;Q75&amp;R75&amp;S75="","",K75&amp;IF($L75&lt;&gt;"",": "&amp;$L75,"")&amp;IF($M75&lt;&gt;"",", "&amp;$M75,"")&amp;IF($N75&amp;$O75&lt;&gt;"",", "&amp;$N75,"")&amp;IF($O75&lt;&gt;"","("&amp;O75&amp;")","")&amp;IF($P75&amp;$Q75&lt;&gt;"",", "&amp;$P75,"")&amp;IF(AND($P75&lt;&gt;"",$Q75&lt;&gt;""),"-","")&amp;Q75&amp;IF($R75&lt;&gt;"",", "&amp;$R75,"")&amp;IF($S75&lt;&gt;"",", DOI: "&amp;$S75,"")&amp;IF($AH75="症例報告論文","（症例報告）","")&amp;IF($AB75="","",", #"&amp;$AB75))</f>
        <v/>
      </c>
    </row>
    <row r="76" spans="1:39">
      <c r="A76" s="23"/>
      <c r="J76" s="35"/>
      <c r="K76" s="35"/>
      <c r="L76" s="35"/>
      <c r="M76" s="35"/>
      <c r="N76" s="35"/>
      <c r="O76" s="35"/>
      <c r="P76" s="46"/>
      <c r="Q76" s="46"/>
      <c r="R76" s="35"/>
      <c r="S76" s="35"/>
    </row>
    <row r="77" spans="1:39" ht="12.75">
      <c r="A77" s="23"/>
      <c r="B77" s="6" t="str">
        <f>"　　"&amp;AA77&amp;"． その他研究等実績（報告書を含む）"</f>
        <v>　　d． その他研究等実績（報告書を含む）</v>
      </c>
      <c r="J77" s="11" t="s">
        <v>27</v>
      </c>
      <c r="K77" s="36" t="s">
        <v>28</v>
      </c>
      <c r="L77" s="11" t="s">
        <v>29</v>
      </c>
      <c r="M77" s="11" t="s">
        <v>30</v>
      </c>
      <c r="N77" s="11" t="s">
        <v>31</v>
      </c>
      <c r="O77" s="11" t="s">
        <v>32</v>
      </c>
      <c r="P77" s="11" t="s">
        <v>33</v>
      </c>
      <c r="Q77" s="11" t="s">
        <v>34</v>
      </c>
      <c r="R77" s="11" t="s">
        <v>35</v>
      </c>
      <c r="S77" s="11" t="s">
        <v>49</v>
      </c>
      <c r="V77" s="37"/>
      <c r="W77" s="26" t="s">
        <v>37</v>
      </c>
      <c r="X77" s="26" t="s">
        <v>38</v>
      </c>
      <c r="Y77" s="37"/>
      <c r="AA77" s="32" t="str">
        <f>CHAR(CODE(AA74)+1)</f>
        <v>d</v>
      </c>
      <c r="AB77" s="42" t="s">
        <v>15</v>
      </c>
      <c r="AC77" s="42" t="s">
        <v>50</v>
      </c>
      <c r="AD77" s="42" t="s">
        <v>51</v>
      </c>
      <c r="AE77" s="42" t="s">
        <v>21</v>
      </c>
      <c r="AF77" s="42" t="s">
        <v>52</v>
      </c>
      <c r="AH77" s="26" t="s">
        <v>53</v>
      </c>
      <c r="AJ77" s="11" t="s">
        <v>40</v>
      </c>
    </row>
    <row r="78" spans="1:39" ht="18.75" hidden="1">
      <c r="A78" s="23"/>
      <c r="B78" s="56" t="str">
        <f>IF(X78=1,"("&amp;IF(AJ78="","",MID($K$2,3,2)&amp;$L$2&amp;TEXT(J78,"000"))&amp;")",IF(AJ78="","",MID($K$2,3,2)&amp;$L$2&amp;TEXT(J78,"000")))</f>
        <v/>
      </c>
      <c r="C78" s="69" t="str">
        <f>IF(OR(LEFT($AJ78,2)=", ",LEFT($AJ78,2)=": "),RIGHT($AJ78,LEN($AJ78)-2),$AJ78)</f>
        <v/>
      </c>
      <c r="D78" s="69"/>
      <c r="E78" s="69"/>
      <c r="F78" s="69"/>
      <c r="G78" s="69"/>
      <c r="H78" s="69"/>
      <c r="I78" s="60"/>
      <c r="J78" s="11" t="str">
        <f>IF(AJ78="","",MAX($J$33:J77)+1)</f>
        <v/>
      </c>
      <c r="K78" s="36"/>
      <c r="L78" s="38"/>
      <c r="M78" s="39"/>
      <c r="N78" s="11"/>
      <c r="O78" s="11"/>
      <c r="P78" s="11"/>
      <c r="Q78" s="11"/>
      <c r="R78" s="11"/>
      <c r="S78" s="11"/>
      <c r="V78" s="37"/>
      <c r="W78" s="26">
        <f>IF(COUNTIF($L$78:$L78,L78)&gt;1,1,0)</f>
        <v>0</v>
      </c>
      <c r="X78" s="26" t="str">
        <f>IF(R78="","",IF(VALUE($K$2)&gt;VALUE(LEFT(R78,4)),1,0))</f>
        <v/>
      </c>
      <c r="Y78" s="37"/>
      <c r="AB78" s="11"/>
      <c r="AC78" s="11"/>
      <c r="AD78" s="11"/>
      <c r="AE78" s="42" t="str">
        <f>IF(J78="","",IF(AC78="",IF(AD78="",1,""),""))</f>
        <v/>
      </c>
      <c r="AF78" s="43" t="str">
        <f>IF(AC78="",IF(AD78="",IF(AE78="","","O"),"C"),"F")</f>
        <v/>
      </c>
      <c r="AG78" s="33" t="str">
        <f>IF(AD78&lt;&gt;"","C","")</f>
        <v/>
      </c>
      <c r="AH78" s="25"/>
      <c r="AJ78" s="58" t="str">
        <f>IF(K78&amp;L78&amp;M78&amp;N78&amp;O78&amp;P78&amp;Q78&amp;R78&amp;S78="","",K78&amp;IF($L78&lt;&gt;"",": "&amp;$L78,"")&amp;IF($M78&lt;&gt;"",", "&amp;$M78,"")&amp;IF($N78&amp;$O78&lt;&gt;"",", "&amp;$N78,"")&amp;IF($O78&lt;&gt;"","("&amp;O78&amp;")","")&amp;IF($P78&amp;$Q78&lt;&gt;"",", "&amp;$P78,"")&amp;IF(AND($P78&lt;&gt;"",$Q78&lt;&gt;""),"-","")&amp;Q78&amp;IF($R78&lt;&gt;"",", "&amp;$R78,"")&amp;IF($S78&lt;&gt;"",", DOI: "&amp;$S78,"")&amp;IF($AH78="症例報告論文","（症例報告）","")&amp;IF($AB78="","",", #"&amp;$AB78))</f>
        <v/>
      </c>
    </row>
    <row r="79" spans="1:39">
      <c r="A79" s="23"/>
      <c r="C79" s="69"/>
      <c r="D79" s="69"/>
      <c r="E79" s="69"/>
      <c r="F79" s="69"/>
      <c r="G79" s="69"/>
      <c r="J79" s="35"/>
      <c r="K79" s="35"/>
      <c r="L79" s="35"/>
      <c r="M79" s="35"/>
      <c r="N79" s="35"/>
      <c r="O79" s="35"/>
      <c r="P79" s="46"/>
      <c r="Q79" s="46"/>
      <c r="R79" s="35"/>
    </row>
    <row r="80" spans="1:39" ht="12.75">
      <c r="A80" s="23"/>
      <c r="B80" s="6" t="str">
        <f>"　　"&amp;AA80&amp;"． 国際会議論文"</f>
        <v>　　e． 国際会議論文</v>
      </c>
      <c r="J80" s="11" t="s">
        <v>27</v>
      </c>
      <c r="K80" s="36" t="s">
        <v>28</v>
      </c>
      <c r="L80" s="11" t="s">
        <v>29</v>
      </c>
      <c r="M80" s="11" t="s">
        <v>30</v>
      </c>
      <c r="N80" s="11" t="s">
        <v>31</v>
      </c>
      <c r="O80" s="11" t="s">
        <v>32</v>
      </c>
      <c r="P80" s="11" t="s">
        <v>33</v>
      </c>
      <c r="Q80" s="11" t="s">
        <v>34</v>
      </c>
      <c r="R80" s="11" t="s">
        <v>35</v>
      </c>
      <c r="S80" s="11" t="s">
        <v>49</v>
      </c>
      <c r="V80" s="37"/>
      <c r="W80" s="26" t="s">
        <v>37</v>
      </c>
      <c r="X80" s="26" t="s">
        <v>38</v>
      </c>
      <c r="Y80" s="37"/>
      <c r="AA80" s="32" t="str">
        <f>CHAR(CODE(AA77)+1)</f>
        <v>e</v>
      </c>
      <c r="AB80" s="42" t="s">
        <v>15</v>
      </c>
      <c r="AC80" s="42" t="s">
        <v>50</v>
      </c>
      <c r="AD80" s="42" t="s">
        <v>51</v>
      </c>
      <c r="AE80" s="42" t="s">
        <v>21</v>
      </c>
      <c r="AF80" s="42" t="s">
        <v>52</v>
      </c>
      <c r="AH80" s="26" t="s">
        <v>53</v>
      </c>
      <c r="AJ80" s="11" t="s">
        <v>40</v>
      </c>
    </row>
    <row r="81" spans="1:36" ht="18.75" hidden="1">
      <c r="A81" s="23"/>
      <c r="B81" s="56" t="str">
        <f>IF(X81=1,"("&amp;IF(AJ81="","",MID($K$2,3,2)&amp;$L$2&amp;TEXT(J81,"000"))&amp;")",IF(AJ81="","",MID($K$2,3,2)&amp;$L$2&amp;TEXT(J81,"000")))</f>
        <v/>
      </c>
      <c r="C81" s="69" t="str">
        <f>IF(OR(LEFT($AJ81,2)=", ",LEFT($AJ81,2)=": "),RIGHT($AJ81,LEN($AJ81)-2),$AJ81)</f>
        <v/>
      </c>
      <c r="D81" s="69"/>
      <c r="E81" s="69"/>
      <c r="F81" s="69"/>
      <c r="G81" s="69"/>
      <c r="H81" s="69"/>
      <c r="I81" s="60"/>
      <c r="J81" s="11" t="str">
        <f>IF(AJ81="","",MAX($J$33:J80)+1)</f>
        <v/>
      </c>
      <c r="K81" s="36"/>
      <c r="L81" s="38"/>
      <c r="M81" s="39"/>
      <c r="N81" s="11"/>
      <c r="O81" s="11"/>
      <c r="P81" s="11"/>
      <c r="Q81" s="11"/>
      <c r="R81" s="11"/>
      <c r="S81" s="11"/>
      <c r="V81" s="37"/>
      <c r="W81" s="26">
        <f>IF(COUNTIF($L$81:$L81,L81)&gt;1,1,0)</f>
        <v>0</v>
      </c>
      <c r="X81" s="26" t="str">
        <f>IF(R81="","",IF(VALUE($K$2)&gt;VALUE(LEFT(R81,4)),1,0))</f>
        <v/>
      </c>
      <c r="Y81" s="37"/>
      <c r="AB81" s="11"/>
      <c r="AC81" s="11"/>
      <c r="AD81" s="11"/>
      <c r="AE81" s="42" t="str">
        <f>IF(J81="","",IF(AC81="",IF(AD81="",1,""),""))</f>
        <v/>
      </c>
      <c r="AF81" s="43" t="str">
        <f>IF(AC81="",IF(AD81="",IF(AE81="","","O"),"C"),"F")</f>
        <v/>
      </c>
      <c r="AG81" s="33" t="str">
        <f>IF(AD81&lt;&gt;"","C","")</f>
        <v/>
      </c>
      <c r="AH81" s="25"/>
      <c r="AJ81" s="58" t="str">
        <f>IF(K81&amp;L81&amp;M81&amp;N81&amp;O81&amp;P81&amp;Q81&amp;R81&amp;S81="","",K81&amp;IF($L81&lt;&gt;"",": "&amp;$L81,"")&amp;IF($M81&lt;&gt;"",", "&amp;$M81,"")&amp;IF($N81&amp;$O81&lt;&gt;"",", "&amp;$N81,"")&amp;IF($O81&lt;&gt;"","("&amp;O81&amp;")","")&amp;IF($P81&amp;$Q81&lt;&gt;"",", "&amp;$P81,"")&amp;IF(AND($P81&lt;&gt;"",$Q81&lt;&gt;""),"-","")&amp;Q81&amp;IF($R81&lt;&gt;"",", "&amp;$R81,"")&amp;IF($S81&lt;&gt;"",", DOI: "&amp;$S81,"")&amp;IF($AH81="症例報告論文","（症例報告）","")&amp;IF($AB81="","",", #"&amp;$AB81))</f>
        <v/>
      </c>
    </row>
    <row r="82" spans="1:36">
      <c r="A82" s="23"/>
      <c r="C82" s="69" t="str">
        <f>IF(K82="","",K82&amp;":"&amp;L82&amp;","&amp;M82&amp;","&amp;N82&amp;"("&amp;O82&amp;"),"&amp;P82&amp;","&amp;Q82)</f>
        <v/>
      </c>
      <c r="D82" s="69"/>
      <c r="E82" s="69"/>
      <c r="F82" s="69"/>
      <c r="G82" s="69"/>
      <c r="J82" s="35" t="str">
        <f>IF(K82="","",MAX($J$46:J81)+1)</f>
        <v/>
      </c>
      <c r="K82" s="35"/>
      <c r="L82" s="35"/>
      <c r="M82" s="35"/>
      <c r="N82" s="35"/>
      <c r="O82" s="35"/>
      <c r="P82" s="35"/>
      <c r="Q82" s="35"/>
      <c r="R82" s="35"/>
    </row>
    <row r="83" spans="1:36" ht="12.75">
      <c r="B83" s="6" t="s">
        <v>55</v>
      </c>
      <c r="J83" s="35" t="str">
        <f>IF(K83="","",MAX($J$46:J79)+1)</f>
        <v/>
      </c>
      <c r="K83" s="35"/>
      <c r="L83" s="35"/>
      <c r="M83" s="35"/>
      <c r="N83" s="35"/>
      <c r="O83" s="35"/>
      <c r="P83" s="35"/>
      <c r="Q83" s="35"/>
      <c r="R83" s="35"/>
      <c r="Z83" s="32">
        <v>1</v>
      </c>
    </row>
    <row r="84" spans="1:36" ht="12.75">
      <c r="B84" s="6" t="str">
        <f>"　("&amp;Z84&amp;") 国際学会"</f>
        <v>　(1) 国際学会</v>
      </c>
      <c r="J84" s="35"/>
      <c r="Z84" s="32">
        <f>MAX(Z83)</f>
        <v>1</v>
      </c>
    </row>
    <row r="85" spans="1:36" ht="12.75">
      <c r="A85" s="23"/>
      <c r="B85" s="6" t="str">
        <f>"　　"&amp;AA85&amp;"．招待・特別講演等"</f>
        <v>　　a．招待・特別講演等</v>
      </c>
      <c r="J85" s="11" t="s">
        <v>27</v>
      </c>
      <c r="K85" s="36" t="s">
        <v>56</v>
      </c>
      <c r="L85" s="11" t="s">
        <v>29</v>
      </c>
      <c r="M85" s="11" t="s">
        <v>57</v>
      </c>
      <c r="N85" s="11" t="s">
        <v>58</v>
      </c>
      <c r="O85" s="11" t="s">
        <v>59</v>
      </c>
      <c r="P85" s="11" t="s">
        <v>60</v>
      </c>
      <c r="Q85" s="11" t="s">
        <v>61</v>
      </c>
      <c r="R85" s="11" t="s">
        <v>31</v>
      </c>
      <c r="S85" s="11" t="s">
        <v>32</v>
      </c>
      <c r="T85" s="11" t="s">
        <v>62</v>
      </c>
      <c r="U85" s="11" t="s">
        <v>63</v>
      </c>
      <c r="V85" s="47"/>
      <c r="W85" s="26" t="s">
        <v>37</v>
      </c>
      <c r="X85" s="26" t="s">
        <v>38</v>
      </c>
      <c r="Y85" s="37"/>
      <c r="AA85" s="32" t="s">
        <v>39</v>
      </c>
      <c r="AJ85" s="11" t="s">
        <v>40</v>
      </c>
    </row>
    <row r="86" spans="1:36" ht="18.75" hidden="1">
      <c r="A86" s="23"/>
      <c r="B86" s="56" t="str">
        <f>IF(X86=1,"("&amp;IF(AJ86="","",MID($K$2,3,2)&amp;$L$2&amp;TEXT(J86,"000"))&amp;")",IF(AJ86="","",MID($K$2,3,2)&amp;$L$2&amp;TEXT(J86,"000")))</f>
        <v/>
      </c>
      <c r="C86" s="69" t="str">
        <f>IF(OR(LEFT($AJ86,2)=", ",LEFT($AJ86,2)=": "),RIGHT($AJ86,LEN($AJ86)-2),$AJ86)</f>
        <v/>
      </c>
      <c r="D86" s="69"/>
      <c r="E86" s="69"/>
      <c r="F86" s="69"/>
      <c r="G86" s="69"/>
      <c r="H86" s="69"/>
      <c r="I86" s="60"/>
      <c r="J86" s="11" t="str">
        <f>IF(AJ86="","",MAX($J$33:J85)+1)</f>
        <v/>
      </c>
      <c r="K86" s="36"/>
      <c r="L86" s="38"/>
      <c r="M86" s="11"/>
      <c r="N86" s="11"/>
      <c r="O86" s="11"/>
      <c r="P86" s="11"/>
      <c r="Q86" s="11"/>
      <c r="R86" s="11"/>
      <c r="S86" s="11"/>
      <c r="T86" s="11"/>
      <c r="U86" s="11"/>
      <c r="V86" s="47"/>
      <c r="W86" s="26">
        <f>IF(COUNTIF($L$86:$L86,L86)&gt;1,1,0)</f>
        <v>0</v>
      </c>
      <c r="X86" s="26" t="str">
        <f>IF(U86="","",IF(VALUE($K$2)&gt;VALUE(LEFT(U86,4)),1,0))</f>
        <v/>
      </c>
      <c r="Y86" s="37"/>
      <c r="AJ86" s="58" t="str">
        <f>IF(K86&amp;L86&amp;M86&amp;N86&amp;O86&amp;P86&amp;Q86&amp;R86&amp;S86="","",K86&amp;IF($L86&lt;&gt;"",": "&amp;$L86,"")&amp;IF($M86&lt;&gt;"",", "&amp;$M86,"")&amp;IF($N86&lt;&gt;"",", "&amp;$N86,"")&amp;IF($O86&lt;&gt;"",", "&amp;$O86,"")&amp;IF($P86&lt;&gt;"",", "&amp;$P86,"")&amp;IF($Q86&lt;&gt;"",", "&amp;$Q86,"")&amp;IF($R86&amp;$S86&lt;&gt;"",", "&amp;$R86,"")&amp;IF($S86&lt;&gt;"","("&amp;S86&amp;")","")&amp;IF($T86&lt;&gt;"",", "&amp;$T86,"")&amp;IF($U86&lt;&gt;"",", "&amp;$U86,""))</f>
        <v/>
      </c>
    </row>
    <row r="87" spans="1:36">
      <c r="A87" s="23"/>
      <c r="J87" s="35"/>
      <c r="K87" s="35"/>
      <c r="L87" s="35"/>
      <c r="M87" s="35"/>
      <c r="N87" s="35"/>
      <c r="O87" s="35"/>
      <c r="P87" s="35"/>
      <c r="Q87" s="35"/>
      <c r="R87" s="35"/>
      <c r="S87" s="35"/>
      <c r="T87" s="35"/>
      <c r="V87" s="35"/>
    </row>
    <row r="88" spans="1:36" ht="12.75">
      <c r="A88" s="23"/>
      <c r="B88" s="6" t="str">
        <f>"　　"&amp;AA88&amp;"．シンポジスト・パネリスト等"</f>
        <v>　　b．シンポジスト・パネリスト等</v>
      </c>
      <c r="J88" s="11" t="s">
        <v>27</v>
      </c>
      <c r="K88" s="36" t="s">
        <v>56</v>
      </c>
      <c r="L88" s="11" t="s">
        <v>29</v>
      </c>
      <c r="M88" s="11" t="s">
        <v>57</v>
      </c>
      <c r="N88" s="11" t="s">
        <v>58</v>
      </c>
      <c r="O88" s="11" t="s">
        <v>59</v>
      </c>
      <c r="P88" s="11" t="s">
        <v>60</v>
      </c>
      <c r="Q88" s="11" t="s">
        <v>61</v>
      </c>
      <c r="R88" s="11" t="s">
        <v>31</v>
      </c>
      <c r="S88" s="11" t="s">
        <v>32</v>
      </c>
      <c r="T88" s="11" t="s">
        <v>62</v>
      </c>
      <c r="U88" s="11" t="s">
        <v>63</v>
      </c>
      <c r="V88" s="47"/>
      <c r="W88" s="26" t="s">
        <v>37</v>
      </c>
      <c r="X88" s="26" t="s">
        <v>38</v>
      </c>
      <c r="Y88" s="37"/>
      <c r="AA88" s="32" t="str">
        <f>CHAR(CODE(AA85)+1)</f>
        <v>b</v>
      </c>
      <c r="AJ88" s="11" t="s">
        <v>40</v>
      </c>
    </row>
    <row r="89" spans="1:36" ht="18.75" hidden="1">
      <c r="A89" s="23"/>
      <c r="B89" s="56" t="str">
        <f>IF(X89=1,"("&amp;IF(AJ89="","",MID($K$2,3,2)&amp;$L$2&amp;TEXT(J89,"000"))&amp;")",IF(AJ89="","",MID($K$2,3,2)&amp;$L$2&amp;TEXT(J89,"000")))</f>
        <v/>
      </c>
      <c r="C89" s="69" t="str">
        <f>IF(OR(LEFT($AJ89,2)=", ",LEFT($AJ89,2)=": "),RIGHT($AJ89,LEN($AJ89)-2),$AJ89)</f>
        <v/>
      </c>
      <c r="D89" s="69"/>
      <c r="E89" s="69"/>
      <c r="F89" s="69"/>
      <c r="G89" s="69"/>
      <c r="H89" s="69"/>
      <c r="I89" s="60"/>
      <c r="J89" s="11" t="str">
        <f>IF(AJ89="","",MAX($J$33:J88)+1)</f>
        <v/>
      </c>
      <c r="K89" s="36"/>
      <c r="L89" s="38"/>
      <c r="M89" s="11"/>
      <c r="N89" s="11"/>
      <c r="O89" s="11"/>
      <c r="P89" s="11"/>
      <c r="Q89" s="11"/>
      <c r="R89" s="11"/>
      <c r="S89" s="11"/>
      <c r="T89" s="11"/>
      <c r="U89" s="11"/>
      <c r="V89" s="47"/>
      <c r="W89" s="26">
        <f>IF(COUNTIF($L$89:$L89,L89)&gt;1,1,0)</f>
        <v>0</v>
      </c>
      <c r="X89" s="26" t="str">
        <f>IF(U89="","",IF(VALUE($K$2)&gt;VALUE(LEFT(U89,4)),1,0))</f>
        <v/>
      </c>
      <c r="Y89" s="37"/>
      <c r="AJ89" s="58" t="str">
        <f>IF(K89&amp;L89&amp;M89&amp;N89&amp;O89&amp;P89&amp;Q89&amp;R89&amp;S89="","",K89&amp;IF($L89&lt;&gt;"",": "&amp;$L89,"")&amp;IF($M89&lt;&gt;"",", "&amp;$M89,"")&amp;IF($N89&lt;&gt;"",", "&amp;$N89,"")&amp;IF($O89&lt;&gt;"",", "&amp;$O89,"")&amp;IF($P89&lt;&gt;"",", "&amp;$P89,"")&amp;IF($Q89&lt;&gt;"",", "&amp;$Q89,"")&amp;IF($R89&amp;$S89&lt;&gt;"",", "&amp;$R89,"")&amp;IF($S89&lt;&gt;"","("&amp;S89&amp;")","")&amp;IF($T89&lt;&gt;"",", "&amp;$T89,"")&amp;IF($U89&lt;&gt;"",", "&amp;$U89,""))</f>
        <v/>
      </c>
    </row>
    <row r="90" spans="1:36">
      <c r="A90" s="23"/>
      <c r="J90" s="35"/>
      <c r="K90" s="35"/>
      <c r="L90" s="35"/>
      <c r="M90" s="35"/>
      <c r="N90" s="35"/>
      <c r="O90" s="35"/>
      <c r="P90" s="35"/>
      <c r="Q90" s="35"/>
      <c r="R90" s="35"/>
      <c r="S90" s="35"/>
      <c r="T90" s="35"/>
      <c r="V90" s="35"/>
    </row>
    <row r="91" spans="1:36" ht="12.75">
      <c r="A91" s="23"/>
      <c r="B91" s="6" t="str">
        <f>"　　"&amp;AA91&amp;"．一般講演（口演）"</f>
        <v>　　c．一般講演（口演）</v>
      </c>
      <c r="J91" s="11" t="s">
        <v>27</v>
      </c>
      <c r="K91" s="36" t="s">
        <v>56</v>
      </c>
      <c r="L91" s="11" t="s">
        <v>29</v>
      </c>
      <c r="M91" s="11" t="s">
        <v>57</v>
      </c>
      <c r="N91" s="11" t="s">
        <v>58</v>
      </c>
      <c r="O91" s="11" t="s">
        <v>59</v>
      </c>
      <c r="P91" s="11" t="s">
        <v>60</v>
      </c>
      <c r="Q91" s="11" t="s">
        <v>61</v>
      </c>
      <c r="R91" s="11" t="s">
        <v>31</v>
      </c>
      <c r="S91" s="11" t="s">
        <v>32</v>
      </c>
      <c r="T91" s="11" t="s">
        <v>62</v>
      </c>
      <c r="U91" s="11" t="s">
        <v>63</v>
      </c>
      <c r="V91" s="47"/>
      <c r="W91" s="26" t="s">
        <v>37</v>
      </c>
      <c r="X91" s="26" t="s">
        <v>38</v>
      </c>
      <c r="Y91" s="37"/>
      <c r="AA91" s="32" t="str">
        <f>CHAR(CODE(AA88)+1)</f>
        <v>c</v>
      </c>
      <c r="AJ91" s="11" t="s">
        <v>40</v>
      </c>
    </row>
    <row r="92" spans="1:36" ht="18.75" hidden="1">
      <c r="A92" s="23"/>
      <c r="B92" s="56" t="str">
        <f>IF(X92=1,"("&amp;IF(AJ92="","",MID($K$2,3,2)&amp;$L$2&amp;TEXT(J92,"000"))&amp;")",IF(AJ92="","",MID($K$2,3,2)&amp;$L$2&amp;TEXT(J92,"000")))</f>
        <v/>
      </c>
      <c r="C92" s="69" t="str">
        <f>IF(OR(LEFT($AJ92,2)=", ",LEFT($AJ92,2)=": "),RIGHT($AJ92,LEN($AJ92)-2),$AJ92)</f>
        <v/>
      </c>
      <c r="D92" s="69"/>
      <c r="E92" s="69"/>
      <c r="F92" s="69"/>
      <c r="G92" s="69"/>
      <c r="H92" s="69"/>
      <c r="I92" s="60"/>
      <c r="J92" s="11" t="str">
        <f>IF(AJ92="","",MAX($J$33:J91)+1)</f>
        <v/>
      </c>
      <c r="K92" s="36"/>
      <c r="L92" s="38"/>
      <c r="M92" s="11"/>
      <c r="N92" s="11"/>
      <c r="O92" s="11"/>
      <c r="P92" s="11"/>
      <c r="Q92" s="11"/>
      <c r="R92" s="11"/>
      <c r="S92" s="11"/>
      <c r="T92" s="11"/>
      <c r="U92" s="11"/>
      <c r="V92" s="47"/>
      <c r="W92" s="26">
        <f>IF(COUNTIF($L$92:$L92,L92)&gt;1,1,0)</f>
        <v>0</v>
      </c>
      <c r="X92" s="26" t="str">
        <f>IF(U92="","",IF(VALUE($K$2)&gt;VALUE(LEFT(U92,4)),1,0))</f>
        <v/>
      </c>
      <c r="Y92" s="37"/>
      <c r="AJ92" s="58" t="str">
        <f>IF(K92&amp;L92&amp;M92&amp;N92&amp;O92&amp;P92&amp;Q92&amp;R92&amp;S92="","",K92&amp;IF($L92&lt;&gt;"",": "&amp;$L92,"")&amp;IF($M92&lt;&gt;"",", "&amp;$M92,"")&amp;IF($N92&lt;&gt;"",", "&amp;$N92,"")&amp;IF($O92&lt;&gt;"",", "&amp;$O92,"")&amp;IF($P92&lt;&gt;"",", "&amp;$P92,"")&amp;IF($Q92&lt;&gt;"",", "&amp;$Q92,"")&amp;IF($R92&amp;$S92&lt;&gt;"",", "&amp;$R92,"")&amp;IF($S92&lt;&gt;"","("&amp;S92&amp;")","")&amp;IF($T92&lt;&gt;"",", "&amp;$T92,"")&amp;IF($U92&lt;&gt;"",", "&amp;$U92,""))</f>
        <v/>
      </c>
    </row>
    <row r="93" spans="1:36">
      <c r="A93" s="23"/>
      <c r="J93" s="35"/>
      <c r="K93" s="35"/>
      <c r="L93" s="35"/>
      <c r="M93" s="35"/>
      <c r="N93" s="35"/>
      <c r="O93" s="35"/>
      <c r="P93" s="35"/>
      <c r="Q93" s="35"/>
      <c r="R93" s="35"/>
      <c r="S93" s="35"/>
      <c r="T93" s="35"/>
      <c r="V93" s="35"/>
    </row>
    <row r="94" spans="1:36" ht="12.75">
      <c r="A94" s="23"/>
      <c r="B94" s="6" t="str">
        <f>"　　"&amp;AA94&amp;"．一般講演（ポスター）"</f>
        <v>　　d．一般講演（ポスター）</v>
      </c>
      <c r="J94" s="11" t="s">
        <v>27</v>
      </c>
      <c r="K94" s="36" t="s">
        <v>56</v>
      </c>
      <c r="L94" s="11" t="s">
        <v>29</v>
      </c>
      <c r="M94" s="11" t="s">
        <v>57</v>
      </c>
      <c r="N94" s="11" t="s">
        <v>58</v>
      </c>
      <c r="O94" s="11" t="s">
        <v>59</v>
      </c>
      <c r="P94" s="11" t="s">
        <v>60</v>
      </c>
      <c r="Q94" s="11" t="s">
        <v>61</v>
      </c>
      <c r="R94" s="11" t="s">
        <v>31</v>
      </c>
      <c r="S94" s="11" t="s">
        <v>32</v>
      </c>
      <c r="T94" s="11" t="s">
        <v>62</v>
      </c>
      <c r="U94" s="11" t="s">
        <v>63</v>
      </c>
      <c r="V94" s="47"/>
      <c r="W94" s="26" t="s">
        <v>37</v>
      </c>
      <c r="X94" s="26" t="s">
        <v>38</v>
      </c>
      <c r="Y94" s="37"/>
      <c r="AA94" s="32" t="str">
        <f>CHAR(CODE(AA91)+1)</f>
        <v>d</v>
      </c>
      <c r="AJ94" s="11" t="s">
        <v>40</v>
      </c>
    </row>
    <row r="95" spans="1:36" ht="18.75" hidden="1">
      <c r="A95" s="23"/>
      <c r="B95" s="56" t="str">
        <f>IF(X95=1,"("&amp;IF(AJ95="","",MID($K$2,3,2)&amp;$L$2&amp;TEXT(J95,"000"))&amp;")",IF(AJ95="","",MID($K$2,3,2)&amp;$L$2&amp;TEXT(J95,"000")))</f>
        <v/>
      </c>
      <c r="C95" s="69" t="str">
        <f>IF(OR(LEFT($AJ95,2)=", ",LEFT($AJ95,2)=": "),RIGHT($AJ95,LEN($AJ95)-2),$AJ95)</f>
        <v/>
      </c>
      <c r="D95" s="69"/>
      <c r="E95" s="69"/>
      <c r="F95" s="69"/>
      <c r="G95" s="69"/>
      <c r="H95" s="69"/>
      <c r="I95" s="60"/>
      <c r="J95" s="11" t="str">
        <f>IF(AJ95="","",MAX($J$33:J94)+1)</f>
        <v/>
      </c>
      <c r="K95" s="36"/>
      <c r="L95" s="38"/>
      <c r="M95" s="11"/>
      <c r="N95" s="11"/>
      <c r="O95" s="11"/>
      <c r="P95" s="11"/>
      <c r="Q95" s="11"/>
      <c r="R95" s="11"/>
      <c r="S95" s="11"/>
      <c r="T95" s="11"/>
      <c r="U95" s="11"/>
      <c r="V95" s="47"/>
      <c r="W95" s="26">
        <f>IF(COUNTIF($L$95:$L95,L95)&gt;1,1,0)</f>
        <v>0</v>
      </c>
      <c r="X95" s="26" t="str">
        <f>IF(U95="","",IF(VALUE($K$2)&gt;VALUE(LEFT(U95,4)),1,0))</f>
        <v/>
      </c>
      <c r="Y95" s="37"/>
      <c r="AJ95" s="58" t="str">
        <f>IF(K95&amp;L95&amp;M95&amp;N95&amp;O95&amp;P95&amp;Q95&amp;R95&amp;S95="","",K95&amp;IF($L95&lt;&gt;"",": "&amp;$L95,"")&amp;IF($M95&lt;&gt;"",", "&amp;$M95,"")&amp;IF($N95&lt;&gt;"",", "&amp;$N95,"")&amp;IF($O95&lt;&gt;"",", "&amp;$O95,"")&amp;IF($P95&lt;&gt;"",", "&amp;$P95,"")&amp;IF($Q95&lt;&gt;"",", "&amp;$Q95,"")&amp;IF($R95&amp;$S95&lt;&gt;"",", "&amp;$R95,"")&amp;IF($S95&lt;&gt;"","("&amp;S95&amp;")","")&amp;IF($T95&lt;&gt;"",", "&amp;$T95,"")&amp;IF($U95&lt;&gt;"",", "&amp;$U95,""))</f>
        <v/>
      </c>
    </row>
    <row r="96" spans="1:36">
      <c r="A96" s="23"/>
      <c r="J96" s="35"/>
      <c r="K96" s="35"/>
      <c r="L96" s="35"/>
      <c r="M96" s="35"/>
      <c r="N96" s="35"/>
      <c r="O96" s="35"/>
      <c r="P96" s="35"/>
      <c r="Q96" s="35"/>
      <c r="R96" s="35"/>
      <c r="S96" s="35"/>
      <c r="T96" s="35"/>
      <c r="V96" s="35"/>
    </row>
    <row r="97" spans="1:36" ht="12.75">
      <c r="A97" s="23"/>
      <c r="B97" s="6" t="str">
        <f>"　　"&amp;AA97&amp;"．一般講演"</f>
        <v>　　e．一般講演</v>
      </c>
      <c r="J97" s="11" t="s">
        <v>27</v>
      </c>
      <c r="K97" s="36" t="s">
        <v>56</v>
      </c>
      <c r="L97" s="11" t="s">
        <v>29</v>
      </c>
      <c r="M97" s="11" t="s">
        <v>57</v>
      </c>
      <c r="N97" s="11" t="s">
        <v>58</v>
      </c>
      <c r="O97" s="11" t="s">
        <v>59</v>
      </c>
      <c r="P97" s="11" t="s">
        <v>60</v>
      </c>
      <c r="Q97" s="11" t="s">
        <v>61</v>
      </c>
      <c r="R97" s="11" t="s">
        <v>31</v>
      </c>
      <c r="S97" s="11" t="s">
        <v>32</v>
      </c>
      <c r="T97" s="11" t="s">
        <v>62</v>
      </c>
      <c r="U97" s="11" t="s">
        <v>63</v>
      </c>
      <c r="V97" s="47"/>
      <c r="W97" s="26" t="s">
        <v>37</v>
      </c>
      <c r="X97" s="26" t="s">
        <v>38</v>
      </c>
      <c r="Y97" s="37"/>
      <c r="AA97" s="32" t="str">
        <f>CHAR(CODE(AA94)+1)</f>
        <v>e</v>
      </c>
      <c r="AJ97" s="11" t="s">
        <v>40</v>
      </c>
    </row>
    <row r="98" spans="1:36" ht="18.75" hidden="1">
      <c r="A98" s="23"/>
      <c r="B98" s="56" t="str">
        <f>IF(X98=1,"("&amp;IF(AJ98="","",MID($K$2,3,2)&amp;$L$2&amp;TEXT(J98,"000"))&amp;")",IF(AJ98="","",MID($K$2,3,2)&amp;$L$2&amp;TEXT(J98,"000")))</f>
        <v/>
      </c>
      <c r="C98" s="69" t="str">
        <f>IF(OR(LEFT($AJ98,2)=", ",LEFT($AJ98,2)=": "),RIGHT($AJ98,LEN($AJ98)-2),$AJ98)</f>
        <v/>
      </c>
      <c r="D98" s="69"/>
      <c r="E98" s="69"/>
      <c r="F98" s="69"/>
      <c r="G98" s="69"/>
      <c r="H98" s="69"/>
      <c r="I98" s="60"/>
      <c r="J98" s="11" t="str">
        <f>IF(AJ98="","",MAX($J$33:J97)+1)</f>
        <v/>
      </c>
      <c r="K98" s="36"/>
      <c r="L98" s="38"/>
      <c r="M98" s="11"/>
      <c r="N98" s="11"/>
      <c r="O98" s="11"/>
      <c r="P98" s="11"/>
      <c r="Q98" s="11"/>
      <c r="R98" s="11"/>
      <c r="S98" s="11"/>
      <c r="T98" s="11"/>
      <c r="U98" s="11"/>
      <c r="V98" s="47"/>
      <c r="W98" s="26">
        <f>IF(COUNTIF($L$98:$L98,L98)&gt;1,1,0)</f>
        <v>0</v>
      </c>
      <c r="X98" s="26" t="str">
        <f>IF(U98="","",IF(VALUE($K$2)&gt;VALUE(LEFT(U98,4)),1,0))</f>
        <v/>
      </c>
      <c r="Y98" s="37"/>
      <c r="AJ98" s="58" t="str">
        <f>IF(K98&amp;L98&amp;M98&amp;N98&amp;O98&amp;P98&amp;Q98&amp;R98&amp;S98="","",K98&amp;IF($L98&lt;&gt;"",": "&amp;$L98,"")&amp;IF($M98&lt;&gt;"",", "&amp;$M98,"")&amp;IF($N98&lt;&gt;"",", "&amp;$N98,"")&amp;IF($O98&lt;&gt;"",", "&amp;$O98,"")&amp;IF($P98&lt;&gt;"",", "&amp;$P98,"")&amp;IF($Q98&lt;&gt;"",", "&amp;$Q98,"")&amp;IF($R98&amp;$S98&lt;&gt;"",", "&amp;$R98,"")&amp;IF($S98&lt;&gt;"","("&amp;S98&amp;")","")&amp;IF($T98&lt;&gt;"",", "&amp;$T98,"")&amp;IF($U98&lt;&gt;"",", "&amp;$U98,""))</f>
        <v/>
      </c>
    </row>
    <row r="99" spans="1:36">
      <c r="A99" s="23"/>
      <c r="J99" s="35"/>
      <c r="K99" s="35"/>
      <c r="L99" s="35"/>
      <c r="M99" s="35"/>
      <c r="N99" s="35"/>
      <c r="O99" s="35"/>
      <c r="P99" s="35"/>
      <c r="Q99" s="35"/>
      <c r="R99" s="35"/>
      <c r="S99" s="35"/>
      <c r="T99" s="35"/>
      <c r="V99" s="35"/>
    </row>
    <row r="100" spans="1:36" ht="12.75">
      <c r="A100" s="23"/>
      <c r="B100" s="6" t="str">
        <f>"　　"&amp;AA100&amp;"．その他"</f>
        <v>　　f．その他</v>
      </c>
      <c r="J100" s="11" t="s">
        <v>27</v>
      </c>
      <c r="K100" s="36" t="s">
        <v>56</v>
      </c>
      <c r="L100" s="11" t="s">
        <v>29</v>
      </c>
      <c r="M100" s="11" t="s">
        <v>57</v>
      </c>
      <c r="N100" s="11" t="s">
        <v>58</v>
      </c>
      <c r="O100" s="11" t="s">
        <v>59</v>
      </c>
      <c r="P100" s="11" t="s">
        <v>60</v>
      </c>
      <c r="Q100" s="11" t="s">
        <v>61</v>
      </c>
      <c r="R100" s="11" t="s">
        <v>31</v>
      </c>
      <c r="S100" s="11" t="s">
        <v>32</v>
      </c>
      <c r="T100" s="11" t="s">
        <v>62</v>
      </c>
      <c r="U100" s="11" t="s">
        <v>63</v>
      </c>
      <c r="V100" s="47"/>
      <c r="W100" s="26" t="s">
        <v>37</v>
      </c>
      <c r="X100" s="26" t="s">
        <v>38</v>
      </c>
      <c r="Y100" s="37"/>
      <c r="AA100" s="32" t="str">
        <f>CHAR(CODE(AA97)+1)</f>
        <v>f</v>
      </c>
      <c r="AJ100" s="11" t="s">
        <v>40</v>
      </c>
    </row>
    <row r="101" spans="1:36" ht="18.75" hidden="1">
      <c r="A101" s="23"/>
      <c r="B101" s="56" t="str">
        <f>IF(X101=1,"("&amp;IF(AJ101="","",MID($K$2,3,2)&amp;$L$2&amp;TEXT(J101,"000"))&amp;")",IF(AJ101="","",MID($K$2,3,2)&amp;$L$2&amp;TEXT(J101,"000")))</f>
        <v/>
      </c>
      <c r="C101" s="69" t="str">
        <f>IF(OR(LEFT($AJ101,2)=", ",LEFT($AJ101,2)=": "),RIGHT($AJ101,LEN($AJ101)-2),$AJ101)</f>
        <v/>
      </c>
      <c r="D101" s="69"/>
      <c r="E101" s="69"/>
      <c r="F101" s="69"/>
      <c r="G101" s="69"/>
      <c r="H101" s="69"/>
      <c r="I101" s="60"/>
      <c r="J101" s="11" t="str">
        <f>IF(AJ101="","",MAX($J$33:J100)+1)</f>
        <v/>
      </c>
      <c r="K101" s="36"/>
      <c r="L101" s="38"/>
      <c r="M101" s="11"/>
      <c r="N101" s="11"/>
      <c r="O101" s="11"/>
      <c r="P101" s="11"/>
      <c r="Q101" s="11"/>
      <c r="R101" s="11"/>
      <c r="S101" s="11"/>
      <c r="T101" s="11"/>
      <c r="U101" s="11"/>
      <c r="V101" s="47"/>
      <c r="W101" s="26">
        <f>IF(COUNTIF($L$101:$L101,L101)&gt;1,1,0)</f>
        <v>0</v>
      </c>
      <c r="X101" s="26" t="str">
        <f>IF(U101="","",IF(VALUE($K$2)&gt;VALUE(LEFT(U101,4)),1,0))</f>
        <v/>
      </c>
      <c r="Y101" s="37"/>
      <c r="AJ101" s="58" t="str">
        <f>IF(K101&amp;L101&amp;M101&amp;N101&amp;O101&amp;P101&amp;Q101&amp;R101&amp;S101="","",K101&amp;IF($L101&lt;&gt;"",": "&amp;$L101,"")&amp;IF($M101&lt;&gt;"",", "&amp;$M101,"")&amp;IF($N101&lt;&gt;"",", "&amp;$N101,"")&amp;IF($O101&lt;&gt;"",", "&amp;$O101,"")&amp;IF($P101&lt;&gt;"",", "&amp;$P101,"")&amp;IF($Q101&lt;&gt;"",", "&amp;$Q101,"")&amp;IF($R101&amp;$S101&lt;&gt;"",", "&amp;$R101,"")&amp;IF($S101&lt;&gt;"","("&amp;S101&amp;")","")&amp;IF($T101&lt;&gt;"",", "&amp;$T101,"")&amp;IF($U101&lt;&gt;"",", "&amp;$U101,""))</f>
        <v/>
      </c>
    </row>
    <row r="102" spans="1:36" ht="12.75">
      <c r="A102" s="23"/>
      <c r="B102" s="6"/>
      <c r="J102" s="35"/>
      <c r="K102" s="35"/>
      <c r="L102" s="35"/>
      <c r="M102" s="35"/>
      <c r="N102" s="35"/>
      <c r="O102" s="35"/>
      <c r="P102" s="35"/>
      <c r="Q102" s="35"/>
      <c r="R102" s="35"/>
      <c r="S102" s="35"/>
      <c r="T102" s="35"/>
      <c r="V102" s="35"/>
    </row>
    <row r="103" spans="1:36" ht="12.75">
      <c r="B103" s="6" t="s">
        <v>64</v>
      </c>
      <c r="J103" s="35"/>
      <c r="K103" s="35"/>
      <c r="L103" s="35"/>
      <c r="M103" s="35"/>
      <c r="N103" s="35"/>
      <c r="O103" s="35"/>
      <c r="P103" s="35"/>
      <c r="Q103" s="35"/>
      <c r="R103" s="35"/>
      <c r="S103" s="35"/>
      <c r="T103" s="35"/>
      <c r="V103" s="35"/>
      <c r="Z103" s="32">
        <f>MAX(Z83:Z102)+1</f>
        <v>2</v>
      </c>
      <c r="AE103" s="33"/>
    </row>
    <row r="104" spans="1:36" ht="12.75">
      <c r="A104" s="23"/>
      <c r="B104" s="6" t="str">
        <f>"　　"&amp;AA104&amp;"．招待・特別講演等"</f>
        <v>　　a．招待・特別講演等</v>
      </c>
      <c r="J104" s="11" t="s">
        <v>27</v>
      </c>
      <c r="K104" s="36" t="s">
        <v>56</v>
      </c>
      <c r="L104" s="11" t="s">
        <v>29</v>
      </c>
      <c r="M104" s="11" t="s">
        <v>57</v>
      </c>
      <c r="N104" s="11" t="s">
        <v>58</v>
      </c>
      <c r="O104" s="11" t="s">
        <v>59</v>
      </c>
      <c r="P104" s="11" t="s">
        <v>60</v>
      </c>
      <c r="Q104" s="11" t="s">
        <v>61</v>
      </c>
      <c r="R104" s="11" t="s">
        <v>31</v>
      </c>
      <c r="S104" s="11" t="s">
        <v>32</v>
      </c>
      <c r="T104" s="11" t="s">
        <v>62</v>
      </c>
      <c r="U104" s="11" t="s">
        <v>63</v>
      </c>
      <c r="V104" s="47"/>
      <c r="W104" s="26" t="s">
        <v>37</v>
      </c>
      <c r="X104" s="26" t="s">
        <v>38</v>
      </c>
      <c r="Y104" s="37"/>
      <c r="AA104" s="32" t="s">
        <v>39</v>
      </c>
      <c r="AE104" s="33"/>
      <c r="AJ104" s="11" t="s">
        <v>40</v>
      </c>
    </row>
    <row r="105" spans="1:36" ht="18.75" hidden="1">
      <c r="A105" s="23"/>
      <c r="B105" s="56" t="str">
        <f>IF(X105=1,"("&amp;IF(AJ105="","",MID($K$2,3,2)&amp;$L$2&amp;TEXT(J105,"000"))&amp;")",IF(AJ105="","",MID($K$2,3,2)&amp;$L$2&amp;TEXT(J105,"000")))</f>
        <v/>
      </c>
      <c r="C105" s="69" t="str">
        <f>IF(OR(LEFT($AJ105,2)=", ",LEFT($AJ105,2)=": "),RIGHT($AJ105,LEN($AJ105)-2),$AJ105)</f>
        <v/>
      </c>
      <c r="D105" s="69"/>
      <c r="E105" s="69"/>
      <c r="F105" s="69"/>
      <c r="G105" s="69"/>
      <c r="H105" s="69"/>
      <c r="I105" s="60"/>
      <c r="J105" s="11" t="str">
        <f>IF(AJ105="","",MAX($J$33:J104)+1)</f>
        <v/>
      </c>
      <c r="K105" s="36"/>
      <c r="L105" s="38"/>
      <c r="M105" s="11"/>
      <c r="N105" s="11"/>
      <c r="O105" s="11"/>
      <c r="P105" s="11"/>
      <c r="Q105" s="11"/>
      <c r="R105" s="11"/>
      <c r="S105" s="11"/>
      <c r="T105" s="11"/>
      <c r="U105" s="11"/>
      <c r="V105" s="47"/>
      <c r="W105" s="26">
        <f>IF(COUNTIF($L$105:$L105,L105)&gt;1,1,0)</f>
        <v>0</v>
      </c>
      <c r="X105" s="26" t="str">
        <f>IF(U105="","",IF(VALUE($K$2)&gt;VALUE(LEFT(U105,4)),1,0))</f>
        <v/>
      </c>
      <c r="Y105" s="37"/>
      <c r="AE105" s="33"/>
      <c r="AJ105" s="58" t="str">
        <f>IF(K105&amp;L105&amp;M105&amp;N105&amp;O105&amp;P105&amp;Q105&amp;R105&amp;S105="","",K105&amp;IF($L105&lt;&gt;"",": "&amp;$L105,"")&amp;IF($M105&lt;&gt;"",", "&amp;$M105,"")&amp;IF($N105&lt;&gt;"",", "&amp;$N105,"")&amp;IF($O105&lt;&gt;"",", "&amp;$O105,"")&amp;IF($P105&lt;&gt;"",", "&amp;$P105,"")&amp;IF($Q105&lt;&gt;"",", "&amp;$Q105,"")&amp;IF($R105&amp;$S105&lt;&gt;"",", "&amp;$R105,"")&amp;IF($S105&lt;&gt;"","("&amp;S105&amp;")","")&amp;IF($T105&lt;&gt;"",", "&amp;$T105,"")&amp;IF($U105&lt;&gt;"",", "&amp;$U105,""))</f>
        <v/>
      </c>
    </row>
    <row r="106" spans="1:36">
      <c r="A106" s="23"/>
      <c r="J106" s="35"/>
      <c r="K106" s="35"/>
      <c r="L106" s="35"/>
      <c r="M106" s="35"/>
      <c r="N106" s="35"/>
      <c r="O106" s="35"/>
      <c r="P106" s="35"/>
      <c r="Q106" s="35"/>
      <c r="R106" s="35"/>
      <c r="S106" s="35"/>
      <c r="T106" s="35"/>
      <c r="V106" s="35"/>
      <c r="AE106" s="33"/>
    </row>
    <row r="107" spans="1:36" ht="12.75">
      <c r="A107" s="23"/>
      <c r="B107" s="6" t="str">
        <f>"　　"&amp;AA107&amp;"．シンポジスト・パネリスト等"</f>
        <v>　　b．シンポジスト・パネリスト等</v>
      </c>
      <c r="J107" s="11" t="s">
        <v>27</v>
      </c>
      <c r="K107" s="36" t="s">
        <v>56</v>
      </c>
      <c r="L107" s="11" t="s">
        <v>29</v>
      </c>
      <c r="M107" s="11" t="s">
        <v>57</v>
      </c>
      <c r="N107" s="11" t="s">
        <v>58</v>
      </c>
      <c r="O107" s="11" t="s">
        <v>59</v>
      </c>
      <c r="P107" s="11" t="s">
        <v>60</v>
      </c>
      <c r="Q107" s="11" t="s">
        <v>61</v>
      </c>
      <c r="R107" s="11" t="s">
        <v>31</v>
      </c>
      <c r="S107" s="11" t="s">
        <v>32</v>
      </c>
      <c r="T107" s="11" t="s">
        <v>62</v>
      </c>
      <c r="U107" s="11" t="s">
        <v>63</v>
      </c>
      <c r="V107" s="47"/>
      <c r="W107" s="26" t="s">
        <v>37</v>
      </c>
      <c r="X107" s="26" t="s">
        <v>38</v>
      </c>
      <c r="Y107" s="37"/>
      <c r="AA107" s="32" t="str">
        <f>CHAR(CODE(AA104)+1)</f>
        <v>b</v>
      </c>
      <c r="AE107" s="33"/>
      <c r="AJ107" s="11" t="s">
        <v>40</v>
      </c>
    </row>
    <row r="108" spans="1:36" ht="18.75" hidden="1">
      <c r="A108" s="23"/>
      <c r="B108" s="56" t="str">
        <f>IF(X108=1,"("&amp;IF(AJ108="","",MID($K$2,3,2)&amp;$L$2&amp;TEXT(J108,"000"))&amp;")",IF(AJ108="","",MID($K$2,3,2)&amp;$L$2&amp;TEXT(J108,"000")))</f>
        <v/>
      </c>
      <c r="C108" s="69" t="str">
        <f>IF(OR(LEFT($AJ108,2)=", ",LEFT($AJ108,2)=": "),RIGHT($AJ108,LEN($AJ108)-2),$AJ108)</f>
        <v/>
      </c>
      <c r="D108" s="69"/>
      <c r="E108" s="69"/>
      <c r="F108" s="69"/>
      <c r="G108" s="69"/>
      <c r="H108" s="69"/>
      <c r="I108" s="60"/>
      <c r="J108" s="11" t="str">
        <f>IF(AJ108="","",MAX($J$33:J107)+1)</f>
        <v/>
      </c>
      <c r="K108" s="36"/>
      <c r="L108" s="38"/>
      <c r="M108" s="11"/>
      <c r="N108" s="11"/>
      <c r="O108" s="11"/>
      <c r="P108" s="11"/>
      <c r="Q108" s="11"/>
      <c r="R108" s="11"/>
      <c r="S108" s="11"/>
      <c r="T108" s="11"/>
      <c r="U108" s="11"/>
      <c r="V108" s="47"/>
      <c r="W108" s="26">
        <f>IF(COUNTIF($L$108:$L108,L108)&gt;1,1,0)</f>
        <v>0</v>
      </c>
      <c r="X108" s="26" t="str">
        <f>IF(U108="","",IF(VALUE($K$2)&gt;VALUE(LEFT(U108,4)),1,0))</f>
        <v/>
      </c>
      <c r="Y108" s="37"/>
      <c r="AE108" s="33"/>
      <c r="AJ108" s="58" t="str">
        <f>IF(K108&amp;L108&amp;M108&amp;N108&amp;O108&amp;P108&amp;Q108&amp;R108&amp;S108="","",K108&amp;IF($L108&lt;&gt;"",": "&amp;$L108,"")&amp;IF($M108&lt;&gt;"",", "&amp;$M108,"")&amp;IF($N108&lt;&gt;"",", "&amp;$N108,"")&amp;IF($O108&lt;&gt;"",", "&amp;$O108,"")&amp;IF($P108&lt;&gt;"",", "&amp;$P108,"")&amp;IF($Q108&lt;&gt;"",", "&amp;$Q108,"")&amp;IF($R108&amp;$S108&lt;&gt;"",", "&amp;$R108,"")&amp;IF($S108&lt;&gt;"","("&amp;S108&amp;")","")&amp;IF($T108&lt;&gt;"",", "&amp;$T108,"")&amp;IF($U108&lt;&gt;"",", "&amp;$U108,""))</f>
        <v/>
      </c>
    </row>
    <row r="109" spans="1:36">
      <c r="A109" s="23"/>
      <c r="J109" s="35"/>
      <c r="K109" s="35"/>
      <c r="L109" s="35"/>
      <c r="M109" s="35"/>
      <c r="N109" s="35"/>
      <c r="O109" s="35"/>
      <c r="P109" s="35"/>
      <c r="Q109" s="35"/>
      <c r="R109" s="35"/>
      <c r="S109" s="35"/>
      <c r="T109" s="35"/>
      <c r="V109" s="35"/>
      <c r="AE109" s="33"/>
    </row>
    <row r="110" spans="1:36" ht="12.75">
      <c r="A110" s="23"/>
      <c r="B110" s="6" t="str">
        <f>"　　"&amp;AA110&amp;"． 一般講演（口演）"</f>
        <v>　　c． 一般講演（口演）</v>
      </c>
      <c r="J110" s="11" t="s">
        <v>27</v>
      </c>
      <c r="K110" s="36" t="s">
        <v>56</v>
      </c>
      <c r="L110" s="11" t="s">
        <v>29</v>
      </c>
      <c r="M110" s="11" t="s">
        <v>57</v>
      </c>
      <c r="N110" s="11" t="s">
        <v>58</v>
      </c>
      <c r="O110" s="11" t="s">
        <v>59</v>
      </c>
      <c r="P110" s="11" t="s">
        <v>60</v>
      </c>
      <c r="Q110" s="11" t="s">
        <v>61</v>
      </c>
      <c r="R110" s="11" t="s">
        <v>31</v>
      </c>
      <c r="S110" s="11" t="s">
        <v>32</v>
      </c>
      <c r="T110" s="11" t="s">
        <v>62</v>
      </c>
      <c r="U110" s="11" t="s">
        <v>63</v>
      </c>
      <c r="V110" s="47"/>
      <c r="W110" s="26" t="s">
        <v>37</v>
      </c>
      <c r="X110" s="26" t="s">
        <v>38</v>
      </c>
      <c r="Y110" s="37"/>
      <c r="AA110" s="32" t="str">
        <f>CHAR(CODE(AA107)+1)</f>
        <v>c</v>
      </c>
      <c r="AE110" s="33"/>
      <c r="AJ110" s="11" t="s">
        <v>40</v>
      </c>
    </row>
    <row r="111" spans="1:36" ht="42">
      <c r="A111" s="23"/>
      <c r="B111" s="56" t="str">
        <f>IF(X111=1,"("&amp;IF(AJ111="","",MID($K$2,3,2)&amp;$L$2&amp;TEXT(J111,"000"))&amp;")",IF(AJ111="","",MID($K$2,3,2)&amp;$L$2&amp;TEXT(J111,"000")))</f>
        <v>23001</v>
      </c>
      <c r="C111" s="69" t="str">
        <f>IF(OR(LEFT($AJ111,2)=", ",LEFT($AJ111,2)=": "),RIGHT($AJ111,LEN($AJ111)-2),$AJ111)</f>
        <v>矢野　泰弘、岩崎博道、廣田　智哉、石畝　史、坂井　伸成、高田　伸弘: 福井県で確認された日本紅斑熱熱患者とマダニ相, 第32回日本ダニ学会札幌大会, 20230924</v>
      </c>
      <c r="D111" s="69"/>
      <c r="E111" s="69"/>
      <c r="F111" s="69"/>
      <c r="G111" s="69"/>
      <c r="H111" s="69"/>
      <c r="I111" s="60" t="s">
        <v>65</v>
      </c>
      <c r="J111" s="11">
        <f>IF(AJ111="","",MAX($J$33:J110)+1)</f>
        <v>1</v>
      </c>
      <c r="K111" s="36" t="s">
        <v>66</v>
      </c>
      <c r="L111" s="38" t="s">
        <v>67</v>
      </c>
      <c r="M111" s="11" t="s">
        <v>68</v>
      </c>
      <c r="N111" s="11"/>
      <c r="O111" s="11"/>
      <c r="P111" s="11">
        <v>20230924</v>
      </c>
      <c r="Q111" s="11"/>
      <c r="R111" s="11"/>
      <c r="S111" s="11"/>
      <c r="T111" s="11"/>
      <c r="U111" s="11"/>
      <c r="V111" s="47"/>
      <c r="W111" s="26">
        <f>IF(COUNTIF($L$111:$L111,L111)&gt;1,1,0)</f>
        <v>0</v>
      </c>
      <c r="X111" s="26" t="str">
        <f>IF(U111="","",IF(VALUE($K$2)&gt;VALUE(LEFT(U111,4)),1,0))</f>
        <v/>
      </c>
      <c r="Y111" s="37"/>
      <c r="AE111" s="33"/>
      <c r="AJ111" s="58" t="str">
        <f>IF(K111&amp;L111&amp;M111&amp;N111&amp;O111&amp;P111&amp;Q111&amp;R111&amp;S111="","",K111&amp;IF($L111&lt;&gt;"",": "&amp;$L111,"")&amp;IF($M111&lt;&gt;"",", "&amp;$M111,"")&amp;IF($N111&lt;&gt;"",", "&amp;$N111,"")&amp;IF($O111&lt;&gt;"",", "&amp;$O111,"")&amp;IF($P111&lt;&gt;"",", "&amp;$P111,"")&amp;IF($Q111&lt;&gt;"",", "&amp;$Q111,"")&amp;IF($R111&amp;$S111&lt;&gt;"",", "&amp;$R111,"")&amp;IF($S111&lt;&gt;"","("&amp;S111&amp;")","")&amp;IF($T111&lt;&gt;"",", "&amp;$T111,"")&amp;IF($U111&lt;&gt;"",", "&amp;$U111,""))</f>
        <v>矢野　泰弘、岩崎博道、廣田　智哉、石畝　史、坂井　伸成、高田　伸弘: 福井県で確認された日本紅斑熱熱患者とマダニ相, 第32回日本ダニ学会札幌大会, 20230924</v>
      </c>
    </row>
    <row r="112" spans="1:36" ht="42">
      <c r="A112" s="23"/>
      <c r="B112" s="56" t="str">
        <f>IF(X112=1,"("&amp;IF(AJ112="","",MID($K$2,3,2)&amp;$L$2&amp;TEXT(J112,"000"))&amp;")",IF(AJ112="","",MID($K$2,3,2)&amp;$L$2&amp;TEXT(J112,"000")))</f>
        <v>23002</v>
      </c>
      <c r="C112" s="69" t="str">
        <f>IF(OR(LEFT($AJ112,2)=", ",LEFT($AJ112,2)=": "),RIGHT($AJ112,LEN($AJ112)-2),$AJ112)</f>
        <v>石畝　史，矢野　泰弘，高田　信弘: 白山系におけるIxodes属マダニの分布相, 第40回北陸病害動物研究会, 20230723</v>
      </c>
      <c r="D112" s="69"/>
      <c r="E112" s="69"/>
      <c r="F112" s="69"/>
      <c r="G112" s="69"/>
      <c r="H112" s="69"/>
      <c r="I112" s="60" t="s">
        <v>65</v>
      </c>
      <c r="J112" s="11">
        <f>IF(AJ112="","",MAX($J$33:J111)+1)</f>
        <v>2</v>
      </c>
      <c r="K112" s="36" t="s">
        <v>69</v>
      </c>
      <c r="L112" s="38" t="s">
        <v>70</v>
      </c>
      <c r="M112" s="11" t="s">
        <v>71</v>
      </c>
      <c r="N112" s="11"/>
      <c r="O112" s="11"/>
      <c r="P112" s="11">
        <v>20230723</v>
      </c>
      <c r="Q112" s="11"/>
      <c r="R112" s="11"/>
      <c r="S112" s="11"/>
      <c r="T112" s="11"/>
      <c r="U112" s="11"/>
      <c r="V112" s="47"/>
      <c r="W112" s="26">
        <f>IF(COUNTIF($L$111:$L112,L112)&gt;1,1,0)</f>
        <v>0</v>
      </c>
      <c r="X112" s="26" t="str">
        <f>IF(U112="","",IF(VALUE($K$2)&gt;VALUE(LEFT(U112,4)),1,0))</f>
        <v/>
      </c>
      <c r="Y112" s="37"/>
      <c r="AE112" s="33"/>
      <c r="AJ112" s="58" t="str">
        <f>IF(K112&amp;L112&amp;M112&amp;N112&amp;O112&amp;P112&amp;Q112&amp;R112&amp;S112="","",K112&amp;IF($L112&lt;&gt;"",": "&amp;$L112,"")&amp;IF($M112&lt;&gt;"",", "&amp;$M112,"")&amp;IF($N112&lt;&gt;"",", "&amp;$N112,"")&amp;IF($O112&lt;&gt;"",", "&amp;$O112,"")&amp;IF($P112&lt;&gt;"",", "&amp;$P112,"")&amp;IF($Q112&lt;&gt;"",", "&amp;$Q112,"")&amp;IF($R112&amp;$S112&lt;&gt;"",", "&amp;$R112,"")&amp;IF($S112&lt;&gt;"","("&amp;S112&amp;")","")&amp;IF($T112&lt;&gt;"",", "&amp;$T112,"")&amp;IF($U112&lt;&gt;"",", "&amp;$U112,""))</f>
        <v>石畝　史，矢野　泰弘，高田　信弘: 白山系におけるIxodes属マダニの分布相, 第40回北陸病害動物研究会, 20230723</v>
      </c>
    </row>
    <row r="113" spans="1:36" ht="42">
      <c r="A113" s="23"/>
      <c r="B113" s="56" t="str">
        <f>IF(X113=1,"("&amp;IF(AJ113="","",MID($K$2,3,2)&amp;$L$2&amp;TEXT(J113,"000"))&amp;")",IF(AJ113="","",MID($K$2,3,2)&amp;$L$2&amp;TEXT(J113,"000")))</f>
        <v>23003</v>
      </c>
      <c r="C113" s="69" t="str">
        <f>IF(OR(LEFT($AJ113,2)=", ",LEFT($AJ113,2)=": "),RIGHT($AJ113,LEN($AJ113)-2),$AJ113)</f>
        <v>矢野　泰弘: 福井県嶺北地方における日本紅斑熱の初確認とマダニ相について, 第30回ダニと疾患のインターフェースに関するセミナー, 20230908</v>
      </c>
      <c r="D113" s="69"/>
      <c r="E113" s="69"/>
      <c r="F113" s="69"/>
      <c r="G113" s="69"/>
      <c r="H113" s="69"/>
      <c r="I113" s="60" t="s">
        <v>65</v>
      </c>
      <c r="J113" s="11">
        <f>IF(AJ113="","",MAX($J$33:J112)+1)</f>
        <v>3</v>
      </c>
      <c r="K113" s="36" t="s">
        <v>72</v>
      </c>
      <c r="L113" s="38" t="s">
        <v>73</v>
      </c>
      <c r="M113" s="11" t="s">
        <v>74</v>
      </c>
      <c r="N113" s="11"/>
      <c r="O113" s="11"/>
      <c r="P113" s="11">
        <v>20230908</v>
      </c>
      <c r="Q113" s="11"/>
      <c r="R113" s="11"/>
      <c r="S113" s="11"/>
      <c r="T113" s="11"/>
      <c r="U113" s="11"/>
      <c r="V113" s="47"/>
      <c r="W113" s="26">
        <f>IF(COUNTIF($L$111:$L113,L113)&gt;1,1,0)</f>
        <v>0</v>
      </c>
      <c r="X113" s="26" t="str">
        <f>IF(U113="","",IF(VALUE($K$2)&gt;VALUE(LEFT(U113,4)),1,0))</f>
        <v/>
      </c>
      <c r="Y113" s="37"/>
      <c r="AE113" s="33"/>
      <c r="AJ113" s="58" t="str">
        <f>IF(K113&amp;L113&amp;M113&amp;N113&amp;O113&amp;P113&amp;Q113&amp;R113&amp;S113="","",K113&amp;IF($L113&lt;&gt;"",": "&amp;$L113,"")&amp;IF($M113&lt;&gt;"",", "&amp;$M113,"")&amp;IF($N113&lt;&gt;"",", "&amp;$N113,"")&amp;IF($O113&lt;&gt;"",", "&amp;$O113,"")&amp;IF($P113&lt;&gt;"",", "&amp;$P113,"")&amp;IF($Q113&lt;&gt;"",", "&amp;$Q113,"")&amp;IF($R113&amp;$S113&lt;&gt;"",", "&amp;$R113,"")&amp;IF($S113&lt;&gt;"","("&amp;S113&amp;")","")&amp;IF($T113&lt;&gt;"",", "&amp;$T113,"")&amp;IF($U113&lt;&gt;"",", "&amp;$U113,""))</f>
        <v>矢野　泰弘: 福井県嶺北地方における日本紅斑熱の初確認とマダニ相について, 第30回ダニと疾患のインターフェースに関するセミナー, 20230908</v>
      </c>
    </row>
    <row r="114" spans="1:36" ht="42">
      <c r="A114" s="23"/>
      <c r="B114" s="56" t="str">
        <f>IF(X114=1,"("&amp;IF(AJ114="","",MID($K$2,3,2)&amp;$L$2&amp;TEXT(J114,"000"))&amp;")",IF(AJ114="","",MID($K$2,3,2)&amp;$L$2&amp;TEXT(J114,"000")))</f>
        <v>23004</v>
      </c>
      <c r="C114" s="69" t="str">
        <f>IF(OR(LEFT($AJ114,2)=", ",LEFT($AJ114,2)=": "),RIGHT($AJ114,LEN($AJ114)-2),$AJ114)</f>
        <v>矢野　泰弘、岩崎博道、廣田　智哉、石畝　史、高田　伸弘: 福井県嶺北地方における日本紅斑熱の初確認とマダニ相について, 第40回北陸病害動物研究会, 20230723</v>
      </c>
      <c r="D114" s="69"/>
      <c r="E114" s="69"/>
      <c r="F114" s="69"/>
      <c r="G114" s="69"/>
      <c r="H114" s="69"/>
      <c r="I114" s="60" t="s">
        <v>65</v>
      </c>
      <c r="J114" s="11">
        <f>IF(AJ114="","",MAX($J$33:J113)+1)</f>
        <v>4</v>
      </c>
      <c r="K114" s="36" t="s">
        <v>75</v>
      </c>
      <c r="L114" s="38" t="s">
        <v>73</v>
      </c>
      <c r="M114" s="11" t="s">
        <v>71</v>
      </c>
      <c r="N114" s="11"/>
      <c r="O114" s="11"/>
      <c r="P114" s="11">
        <v>20230723</v>
      </c>
      <c r="Q114" s="11"/>
      <c r="R114" s="11"/>
      <c r="S114" s="11"/>
      <c r="T114" s="11"/>
      <c r="U114" s="11"/>
      <c r="V114" s="47"/>
      <c r="W114" s="26">
        <f>IF(COUNTIF($L$111:$L114,L114)&gt;1,1,0)</f>
        <v>1</v>
      </c>
      <c r="X114" s="26" t="str">
        <f>IF(U114="","",IF(VALUE($K$2)&gt;VALUE(LEFT(U114,4)),1,0))</f>
        <v/>
      </c>
      <c r="Y114" s="37"/>
      <c r="AE114" s="33"/>
      <c r="AJ114" s="58" t="str">
        <f>IF(K114&amp;L114&amp;M114&amp;N114&amp;O114&amp;P114&amp;Q114&amp;R114&amp;S114="","",K114&amp;IF($L114&lt;&gt;"",": "&amp;$L114,"")&amp;IF($M114&lt;&gt;"",", "&amp;$M114,"")&amp;IF($N114&lt;&gt;"",", "&amp;$N114,"")&amp;IF($O114&lt;&gt;"",", "&amp;$O114,"")&amp;IF($P114&lt;&gt;"",", "&amp;$P114,"")&amp;IF($Q114&lt;&gt;"",", "&amp;$Q114,"")&amp;IF($R114&amp;$S114&lt;&gt;"",", "&amp;$R114,"")&amp;IF($S114&lt;&gt;"","("&amp;S114&amp;")","")&amp;IF($T114&lt;&gt;"",", "&amp;$T114,"")&amp;IF($U114&lt;&gt;"",", "&amp;$U114,""))</f>
        <v>矢野　泰弘、岩崎博道、廣田　智哉、石畝　史、高田　伸弘: 福井県嶺北地方における日本紅斑熱の初確認とマダニ相について, 第40回北陸病害動物研究会, 20230723</v>
      </c>
    </row>
    <row r="115" spans="1:36" ht="42">
      <c r="A115" s="23"/>
      <c r="B115" s="56" t="str">
        <f>IF(X115=1,"("&amp;IF(AJ115="","",MID($K$2,3,2)&amp;$L$2&amp;TEXT(J115,"000"))&amp;")",IF(AJ115="","",MID($K$2,3,2)&amp;$L$2&amp;TEXT(J115,"000")))</f>
        <v>23005</v>
      </c>
      <c r="C115" s="69" t="str">
        <f>IF(OR(LEFT($AJ115,2)=", ",LEFT($AJ115,2)=": "),RIGHT($AJ115,LEN($AJ115)-2),$AJ115)</f>
        <v>矢野　泰弘、岩崎博道、廣田　智哉、石畝　史、高田　伸弘: 福井県嶺北地方における日本紅斑熱の初確認とマダニ相について, 第75回日本衛生動物学会大会, 20230416</v>
      </c>
      <c r="D115" s="69"/>
      <c r="E115" s="69"/>
      <c r="F115" s="69"/>
      <c r="G115" s="69"/>
      <c r="H115" s="69"/>
      <c r="I115" s="60" t="s">
        <v>65</v>
      </c>
      <c r="J115" s="11">
        <f>IF(AJ115="","",MAX($J$33:J114)+1)</f>
        <v>5</v>
      </c>
      <c r="K115" s="36" t="s">
        <v>75</v>
      </c>
      <c r="L115" s="38" t="s">
        <v>73</v>
      </c>
      <c r="M115" s="11" t="s">
        <v>76</v>
      </c>
      <c r="N115" s="11"/>
      <c r="O115" s="11"/>
      <c r="P115" s="11">
        <v>20230416</v>
      </c>
      <c r="Q115" s="11"/>
      <c r="R115" s="11"/>
      <c r="S115" s="11"/>
      <c r="T115" s="11"/>
      <c r="U115" s="11"/>
      <c r="V115" s="47"/>
      <c r="W115" s="26">
        <f>IF(COUNTIF($L$111:$L115,L115)&gt;1,1,0)</f>
        <v>1</v>
      </c>
      <c r="X115" s="26" t="str">
        <f>IF(U115="","",IF(VALUE($K$2)&gt;VALUE(LEFT(U115,4)),1,0))</f>
        <v/>
      </c>
      <c r="Y115" s="37"/>
      <c r="AE115" s="33"/>
      <c r="AJ115" s="58" t="str">
        <f>IF(K115&amp;L115&amp;M115&amp;N115&amp;O115&amp;P115&amp;Q115&amp;R115&amp;S115="","",K115&amp;IF($L115&lt;&gt;"",": "&amp;$L115,"")&amp;IF($M115&lt;&gt;"",", "&amp;$M115,"")&amp;IF($N115&lt;&gt;"",", "&amp;$N115,"")&amp;IF($O115&lt;&gt;"",", "&amp;$O115,"")&amp;IF($P115&lt;&gt;"",", "&amp;$P115,"")&amp;IF($Q115&lt;&gt;"",", "&amp;$Q115,"")&amp;IF($R115&amp;$S115&lt;&gt;"",", "&amp;$R115,"")&amp;IF($S115&lt;&gt;"","("&amp;S115&amp;")","")&amp;IF($T115&lt;&gt;"",", "&amp;$T115,"")&amp;IF($U115&lt;&gt;"",", "&amp;$U115,""))</f>
        <v>矢野　泰弘、岩崎博道、廣田　智哉、石畝　史、高田　伸弘: 福井県嶺北地方における日本紅斑熱の初確認とマダニ相について, 第75回日本衛生動物学会大会, 20230416</v>
      </c>
    </row>
    <row r="116" spans="1:36">
      <c r="A116" s="23"/>
      <c r="J116" s="35"/>
      <c r="K116" s="35"/>
      <c r="L116" s="35"/>
      <c r="M116" s="35"/>
      <c r="N116" s="35"/>
      <c r="O116" s="35"/>
      <c r="P116" s="35"/>
      <c r="Q116" s="35"/>
      <c r="R116" s="35"/>
      <c r="S116" s="35"/>
      <c r="T116" s="35"/>
      <c r="V116" s="35"/>
      <c r="AE116" s="33"/>
    </row>
    <row r="117" spans="1:36" ht="12.75">
      <c r="A117" s="23"/>
      <c r="B117" s="6" t="str">
        <f>"　　"&amp;AA117&amp;"． 一般講演（ポスター）"</f>
        <v>　　d． 一般講演（ポスター）</v>
      </c>
      <c r="J117" s="11" t="s">
        <v>27</v>
      </c>
      <c r="K117" s="36" t="s">
        <v>56</v>
      </c>
      <c r="L117" s="11" t="s">
        <v>29</v>
      </c>
      <c r="M117" s="11" t="s">
        <v>57</v>
      </c>
      <c r="N117" s="11" t="s">
        <v>58</v>
      </c>
      <c r="O117" s="11" t="s">
        <v>59</v>
      </c>
      <c r="P117" s="11" t="s">
        <v>60</v>
      </c>
      <c r="Q117" s="11" t="s">
        <v>61</v>
      </c>
      <c r="R117" s="11" t="s">
        <v>31</v>
      </c>
      <c r="S117" s="11" t="s">
        <v>32</v>
      </c>
      <c r="T117" s="11" t="s">
        <v>62</v>
      </c>
      <c r="U117" s="11" t="s">
        <v>63</v>
      </c>
      <c r="V117" s="47"/>
      <c r="W117" s="26" t="s">
        <v>37</v>
      </c>
      <c r="X117" s="26" t="s">
        <v>38</v>
      </c>
      <c r="Y117" s="37"/>
      <c r="AA117" s="32" t="str">
        <f>CHAR(CODE(AA110)+1)</f>
        <v>d</v>
      </c>
      <c r="AE117" s="33"/>
      <c r="AJ117" s="11" t="s">
        <v>40</v>
      </c>
    </row>
    <row r="118" spans="1:36" ht="18.75" hidden="1">
      <c r="A118" s="23"/>
      <c r="B118" s="56" t="str">
        <f>IF(X118=1,"("&amp;IF(AJ118="","",MID($K$2,3,2)&amp;$L$2&amp;TEXT(J118,"000"))&amp;")",IF(AJ118="","",MID($K$2,3,2)&amp;$L$2&amp;TEXT(J118,"000")))</f>
        <v/>
      </c>
      <c r="C118" s="69" t="str">
        <f>IF(OR(LEFT($AJ118,2)=", ",LEFT($AJ118,2)=": "),RIGHT($AJ118,LEN($AJ118)-2),$AJ118)</f>
        <v/>
      </c>
      <c r="D118" s="69"/>
      <c r="E118" s="69"/>
      <c r="F118" s="69"/>
      <c r="G118" s="69"/>
      <c r="H118" s="69"/>
      <c r="I118" s="60"/>
      <c r="J118" s="11" t="str">
        <f>IF(AJ118="","",MAX($J$33:J117)+1)</f>
        <v/>
      </c>
      <c r="K118" s="36"/>
      <c r="L118" s="38"/>
      <c r="M118" s="11"/>
      <c r="N118" s="11"/>
      <c r="O118" s="11"/>
      <c r="P118" s="11"/>
      <c r="Q118" s="11"/>
      <c r="R118" s="11"/>
      <c r="S118" s="11"/>
      <c r="T118" s="11"/>
      <c r="U118" s="11"/>
      <c r="V118" s="47"/>
      <c r="W118" s="26">
        <f>IF(COUNTIF($L$118:$L118,L118)&gt;1,1,0)</f>
        <v>0</v>
      </c>
      <c r="X118" s="26" t="str">
        <f>IF(U118="","",IF(VALUE($K$2)&gt;VALUE(LEFT(U118,4)),1,0))</f>
        <v/>
      </c>
      <c r="Y118" s="37"/>
      <c r="AE118" s="33"/>
      <c r="AJ118" s="58" t="str">
        <f>IF(K118&amp;L118&amp;M118&amp;N118&amp;O118&amp;P118&amp;Q118&amp;R118&amp;S118="","",K118&amp;IF($L118&lt;&gt;"",": "&amp;$L118,"")&amp;IF($M118&lt;&gt;"",", "&amp;$M118,"")&amp;IF($N118&lt;&gt;"",", "&amp;$N118,"")&amp;IF($O118&lt;&gt;"",", "&amp;$O118,"")&amp;IF($P118&lt;&gt;"",", "&amp;$P118,"")&amp;IF($Q118&lt;&gt;"",", "&amp;$Q118,"")&amp;IF($R118&amp;$S118&lt;&gt;"",", "&amp;$R118,"")&amp;IF($S118&lt;&gt;"","("&amp;S118&amp;")","")&amp;IF($T118&lt;&gt;"",", "&amp;$T118,"")&amp;IF($U118&lt;&gt;"",", "&amp;$U118,""))</f>
        <v/>
      </c>
    </row>
    <row r="119" spans="1:36">
      <c r="A119" s="23"/>
      <c r="J119" s="35"/>
      <c r="K119" s="35"/>
      <c r="L119" s="35"/>
      <c r="M119" s="35"/>
      <c r="N119" s="35"/>
      <c r="O119" s="35"/>
      <c r="P119" s="35"/>
      <c r="Q119" s="35"/>
      <c r="R119" s="35"/>
      <c r="S119" s="35"/>
      <c r="T119" s="35"/>
      <c r="V119" s="35"/>
      <c r="AE119" s="33"/>
    </row>
    <row r="120" spans="1:36" ht="12.75">
      <c r="A120" s="23"/>
      <c r="B120" s="6" t="str">
        <f>"　　"&amp;AA120&amp;"． 一般講演"</f>
        <v>　　e． 一般講演</v>
      </c>
      <c r="J120" s="11" t="s">
        <v>27</v>
      </c>
      <c r="K120" s="36" t="s">
        <v>56</v>
      </c>
      <c r="L120" s="11" t="s">
        <v>29</v>
      </c>
      <c r="M120" s="11" t="s">
        <v>57</v>
      </c>
      <c r="N120" s="11" t="s">
        <v>58</v>
      </c>
      <c r="O120" s="11" t="s">
        <v>59</v>
      </c>
      <c r="P120" s="11" t="s">
        <v>60</v>
      </c>
      <c r="Q120" s="11" t="s">
        <v>61</v>
      </c>
      <c r="R120" s="11" t="s">
        <v>31</v>
      </c>
      <c r="S120" s="11" t="s">
        <v>32</v>
      </c>
      <c r="T120" s="11" t="s">
        <v>62</v>
      </c>
      <c r="U120" s="11" t="s">
        <v>63</v>
      </c>
      <c r="V120" s="47"/>
      <c r="W120" s="26" t="s">
        <v>37</v>
      </c>
      <c r="X120" s="26" t="s">
        <v>38</v>
      </c>
      <c r="Y120" s="37"/>
      <c r="AA120" s="32" t="str">
        <f>CHAR(CODE(AA117)+1)</f>
        <v>e</v>
      </c>
      <c r="AE120" s="33"/>
      <c r="AJ120" s="11" t="s">
        <v>40</v>
      </c>
    </row>
    <row r="121" spans="1:36" ht="18.75" hidden="1">
      <c r="A121" s="23"/>
      <c r="B121" s="56" t="str">
        <f>IF(X121=1,"("&amp;IF(AJ121="","",MID($K$2,3,2)&amp;$L$2&amp;TEXT(J121,"000"))&amp;")",IF(AJ121="","",MID($K$2,3,2)&amp;$L$2&amp;TEXT(J121,"000")))</f>
        <v/>
      </c>
      <c r="C121" s="69" t="str">
        <f>IF(OR(LEFT($AJ121,2)=", ",LEFT($AJ121,2)=": "),RIGHT($AJ121,LEN($AJ121)-2),$AJ121)</f>
        <v/>
      </c>
      <c r="D121" s="69"/>
      <c r="E121" s="69"/>
      <c r="F121" s="69"/>
      <c r="G121" s="69"/>
      <c r="H121" s="69"/>
      <c r="I121" s="60"/>
      <c r="J121" s="11" t="str">
        <f>IF(AJ121="","",MAX($J$33:J120)+1)</f>
        <v/>
      </c>
      <c r="K121" s="36"/>
      <c r="L121" s="38"/>
      <c r="M121" s="11"/>
      <c r="N121" s="11"/>
      <c r="O121" s="11"/>
      <c r="P121" s="11"/>
      <c r="Q121" s="11"/>
      <c r="R121" s="11"/>
      <c r="S121" s="11"/>
      <c r="T121" s="11"/>
      <c r="U121" s="11"/>
      <c r="V121" s="47"/>
      <c r="W121" s="26">
        <f>IF(COUNTIF($L$121:$L121,L121)&gt;1,1,0)</f>
        <v>0</v>
      </c>
      <c r="X121" s="26" t="str">
        <f>IF(U121="","",IF(VALUE($K$2)&gt;VALUE(LEFT(U121,4)),1,0))</f>
        <v/>
      </c>
      <c r="Y121" s="37"/>
      <c r="AE121" s="33"/>
      <c r="AJ121" s="58" t="str">
        <f>IF(K121&amp;L121&amp;M121&amp;N121&amp;O121&amp;P121&amp;Q121&amp;R121&amp;S121="","",K121&amp;IF($L121&lt;&gt;"",": "&amp;$L121,"")&amp;IF($M121&lt;&gt;"",", "&amp;$M121,"")&amp;IF($N121&lt;&gt;"",", "&amp;$N121,"")&amp;IF($O121&lt;&gt;"",", "&amp;$O121,"")&amp;IF($P121&lt;&gt;"",", "&amp;$P121,"")&amp;IF($Q121&lt;&gt;"",", "&amp;$Q121,"")&amp;IF($R121&amp;$S121&lt;&gt;"",", "&amp;$R121,"")&amp;IF($S121&lt;&gt;"","("&amp;S121&amp;")","")&amp;IF($T121&lt;&gt;"",", "&amp;$T121,"")&amp;IF($U121&lt;&gt;"",", "&amp;$U121,""))</f>
        <v/>
      </c>
    </row>
    <row r="122" spans="1:36">
      <c r="A122" s="23"/>
      <c r="J122" s="35"/>
      <c r="K122" s="35"/>
      <c r="L122" s="35"/>
      <c r="M122" s="35"/>
      <c r="N122" s="35"/>
      <c r="O122" s="35"/>
      <c r="P122" s="35"/>
      <c r="Q122" s="35"/>
      <c r="R122" s="35"/>
      <c r="S122" s="35"/>
      <c r="T122" s="35"/>
      <c r="V122" s="35"/>
      <c r="AE122" s="33"/>
    </row>
    <row r="123" spans="1:36" ht="12.75">
      <c r="A123" s="23"/>
      <c r="B123" s="6" t="str">
        <f>"　　"&amp;AA123&amp;"． その他"</f>
        <v>　　f． その他</v>
      </c>
      <c r="J123" s="11" t="s">
        <v>27</v>
      </c>
      <c r="K123" s="36" t="s">
        <v>56</v>
      </c>
      <c r="L123" s="11" t="s">
        <v>29</v>
      </c>
      <c r="M123" s="11" t="s">
        <v>57</v>
      </c>
      <c r="N123" s="11" t="s">
        <v>58</v>
      </c>
      <c r="O123" s="11" t="s">
        <v>59</v>
      </c>
      <c r="P123" s="11" t="s">
        <v>60</v>
      </c>
      <c r="Q123" s="11" t="s">
        <v>61</v>
      </c>
      <c r="R123" s="11" t="s">
        <v>31</v>
      </c>
      <c r="S123" s="11" t="s">
        <v>32</v>
      </c>
      <c r="T123" s="11" t="s">
        <v>62</v>
      </c>
      <c r="U123" s="11" t="s">
        <v>63</v>
      </c>
      <c r="V123" s="47"/>
      <c r="W123" s="26" t="s">
        <v>37</v>
      </c>
      <c r="X123" s="26" t="s">
        <v>38</v>
      </c>
      <c r="Y123" s="37"/>
      <c r="AA123" s="32" t="str">
        <f>CHAR(CODE(AA120)+1)</f>
        <v>f</v>
      </c>
      <c r="AE123" s="33"/>
      <c r="AJ123" s="11" t="s">
        <v>40</v>
      </c>
    </row>
    <row r="124" spans="1:36" ht="18.75" hidden="1">
      <c r="A124" s="23"/>
      <c r="B124" s="56" t="str">
        <f>IF(X124=1,"("&amp;IF(AJ124="","",MID($K$2,3,2)&amp;$L$2&amp;TEXT(J124,"000"))&amp;")",IF(AJ124="","",MID($K$2,3,2)&amp;$L$2&amp;TEXT(J124,"000")))</f>
        <v/>
      </c>
      <c r="C124" s="69" t="str">
        <f>IF(OR(LEFT($AJ124,2)=", ",LEFT($AJ124,2)=": "),RIGHT($AJ124,LEN($AJ124)-2),$AJ124)</f>
        <v/>
      </c>
      <c r="D124" s="69"/>
      <c r="E124" s="69"/>
      <c r="F124" s="69"/>
      <c r="G124" s="69"/>
      <c r="H124" s="69"/>
      <c r="I124" s="60"/>
      <c r="J124" s="11" t="str">
        <f>IF(AJ124="","",MAX($J$33:J123)+1)</f>
        <v/>
      </c>
      <c r="K124" s="36"/>
      <c r="L124" s="38"/>
      <c r="M124" s="11"/>
      <c r="N124" s="11"/>
      <c r="O124" s="11"/>
      <c r="P124" s="11"/>
      <c r="Q124" s="11"/>
      <c r="R124" s="11"/>
      <c r="S124" s="11"/>
      <c r="T124" s="11"/>
      <c r="U124" s="11"/>
      <c r="V124" s="47"/>
      <c r="W124" s="26">
        <f>IF(COUNTIF($L$124:$L124,L124)&gt;1,1,0)</f>
        <v>0</v>
      </c>
      <c r="X124" s="26" t="str">
        <f>IF(U124="","",IF(VALUE($K$2)&gt;VALUE(LEFT(U124,4)),1,0))</f>
        <v/>
      </c>
      <c r="Y124" s="37"/>
      <c r="AE124" s="33"/>
      <c r="AJ124" s="58" t="str">
        <f>IF(K124&amp;L124&amp;M124&amp;N124&amp;O124&amp;P124&amp;Q124&amp;R124&amp;S124="","",K124&amp;IF($L124&lt;&gt;"",": "&amp;$L124,"")&amp;IF($M124&lt;&gt;"",", "&amp;$M124,"")&amp;IF($N124&lt;&gt;"",", "&amp;$N124,"")&amp;IF($O124&lt;&gt;"",", "&amp;$O124,"")&amp;IF($P124&lt;&gt;"",", "&amp;$P124,"")&amp;IF($Q124&lt;&gt;"",", "&amp;$Q124,"")&amp;IF($R124&amp;$S124&lt;&gt;"",", "&amp;$R124,"")&amp;IF($S124&lt;&gt;"","("&amp;S124&amp;")","")&amp;IF($T124&lt;&gt;"",", "&amp;$T124,"")&amp;IF($U124&lt;&gt;"",", "&amp;$U124,""))</f>
        <v/>
      </c>
    </row>
    <row r="125" spans="1:36">
      <c r="A125" s="23"/>
      <c r="J125" s="35"/>
      <c r="K125" s="35"/>
      <c r="L125" s="35"/>
      <c r="M125" s="35"/>
      <c r="N125" s="35"/>
      <c r="O125" s="35"/>
      <c r="P125" s="35"/>
      <c r="Q125" s="35"/>
      <c r="R125" s="35"/>
      <c r="S125" s="35"/>
      <c r="T125" s="35"/>
      <c r="V125" s="35"/>
      <c r="AE125" s="33"/>
    </row>
    <row r="126" spans="1:36" ht="12.75">
      <c r="B126" s="6" t="str">
        <f>"（"&amp;Z126&amp;"） 国内学会（地方レベル）"</f>
        <v>（3） 国内学会（地方レベル）</v>
      </c>
      <c r="J126" s="35"/>
      <c r="K126" s="35"/>
      <c r="L126" s="35"/>
      <c r="M126" s="35"/>
      <c r="N126" s="35"/>
      <c r="O126" s="35"/>
      <c r="P126" s="35"/>
      <c r="Q126" s="35"/>
      <c r="R126" s="35"/>
      <c r="S126" s="35"/>
      <c r="T126" s="35"/>
      <c r="V126" s="35"/>
      <c r="Z126" s="32">
        <f>MAX(Z102:Z125)+1</f>
        <v>3</v>
      </c>
      <c r="AE126" s="33"/>
    </row>
    <row r="127" spans="1:36" ht="12.75">
      <c r="A127" s="23"/>
      <c r="B127" s="6" t="str">
        <f>"　　"&amp;AA127&amp;"．招待・特別講演等"</f>
        <v>　　a．招待・特別講演等</v>
      </c>
      <c r="J127" s="11" t="s">
        <v>27</v>
      </c>
      <c r="K127" s="36" t="s">
        <v>56</v>
      </c>
      <c r="L127" s="11" t="s">
        <v>29</v>
      </c>
      <c r="M127" s="11" t="s">
        <v>57</v>
      </c>
      <c r="N127" s="11" t="s">
        <v>58</v>
      </c>
      <c r="O127" s="11" t="s">
        <v>59</v>
      </c>
      <c r="P127" s="11" t="s">
        <v>60</v>
      </c>
      <c r="Q127" s="11" t="s">
        <v>61</v>
      </c>
      <c r="R127" s="11" t="s">
        <v>31</v>
      </c>
      <c r="S127" s="11" t="s">
        <v>32</v>
      </c>
      <c r="T127" s="11" t="s">
        <v>62</v>
      </c>
      <c r="U127" s="11" t="s">
        <v>63</v>
      </c>
      <c r="V127" s="47"/>
      <c r="W127" s="26" t="s">
        <v>37</v>
      </c>
      <c r="X127" s="26" t="s">
        <v>38</v>
      </c>
      <c r="Y127" s="37"/>
      <c r="AA127" s="32" t="s">
        <v>39</v>
      </c>
      <c r="AE127" s="33"/>
      <c r="AJ127" s="11" t="s">
        <v>40</v>
      </c>
    </row>
    <row r="128" spans="1:36" ht="18.75" hidden="1">
      <c r="A128" s="23"/>
      <c r="B128" s="56" t="str">
        <f>IF(X128=1,"("&amp;IF(AJ128="","",MID($K$2,3,2)&amp;$L$2&amp;TEXT(J128,"000"))&amp;")",IF(AJ128="","",MID($K$2,3,2)&amp;$L$2&amp;TEXT(J128,"000")))</f>
        <v/>
      </c>
      <c r="C128" s="69" t="str">
        <f>IF(OR(LEFT($AJ128,2)=", ",LEFT($AJ128,2)=": "),RIGHT($AJ128,LEN($AJ128)-2),$AJ128)</f>
        <v/>
      </c>
      <c r="D128" s="69"/>
      <c r="E128" s="69"/>
      <c r="F128" s="69"/>
      <c r="G128" s="69"/>
      <c r="H128" s="69"/>
      <c r="I128" s="60"/>
      <c r="J128" s="11" t="str">
        <f>IF(AJ128="","",MAX($J$33:J127)+1)</f>
        <v/>
      </c>
      <c r="K128" s="36"/>
      <c r="L128" s="38"/>
      <c r="M128" s="11"/>
      <c r="N128" s="11"/>
      <c r="O128" s="11"/>
      <c r="P128" s="11"/>
      <c r="Q128" s="11"/>
      <c r="R128" s="11"/>
      <c r="S128" s="11"/>
      <c r="T128" s="11"/>
      <c r="U128" s="11"/>
      <c r="V128" s="47"/>
      <c r="W128" s="26">
        <f>IF(COUNTIF($L$128:$L128,L128)&gt;1,1,0)</f>
        <v>0</v>
      </c>
      <c r="X128" s="26" t="str">
        <f>IF(U128="","",IF(VALUE($K$2)&gt;VALUE(LEFT(U128,4)),1,0))</f>
        <v/>
      </c>
      <c r="Y128" s="37"/>
      <c r="AE128" s="33"/>
      <c r="AJ128" s="58" t="str">
        <f>IF(K128&amp;L128&amp;M128&amp;N128&amp;O128&amp;P128&amp;Q128&amp;R128&amp;S128="","",K128&amp;IF($L128&lt;&gt;"",": "&amp;$L128,"")&amp;IF($M128&lt;&gt;"",", "&amp;$M128,"")&amp;IF($N128&lt;&gt;"",", "&amp;$N128,"")&amp;IF($O128&lt;&gt;"",", "&amp;$O128,"")&amp;IF($P128&lt;&gt;"",", "&amp;$P128,"")&amp;IF($Q128&lt;&gt;"",", "&amp;$Q128,"")&amp;IF($R128&amp;$S128&lt;&gt;"",", "&amp;$R128,"")&amp;IF($S128&lt;&gt;"","("&amp;S128&amp;")","")&amp;IF($T128&lt;&gt;"",", "&amp;$T128,"")&amp;IF($U128&lt;&gt;"",", "&amp;$U128,""))</f>
        <v/>
      </c>
    </row>
    <row r="129" spans="1:36">
      <c r="A129" s="23"/>
      <c r="J129" s="35"/>
      <c r="K129" s="35"/>
      <c r="L129" s="35"/>
      <c r="M129" s="35"/>
      <c r="N129" s="35"/>
      <c r="O129" s="35"/>
      <c r="P129" s="35"/>
      <c r="Q129" s="35"/>
      <c r="R129" s="35"/>
      <c r="S129" s="35"/>
      <c r="T129" s="35"/>
      <c r="V129" s="35"/>
      <c r="AE129" s="33"/>
    </row>
    <row r="130" spans="1:36" ht="12.75">
      <c r="A130" s="23"/>
      <c r="B130" s="6" t="str">
        <f>"　　"&amp;AA130&amp;"．シンポジスト・パネリスト等"</f>
        <v>　　b．シンポジスト・パネリスト等</v>
      </c>
      <c r="J130" s="11" t="s">
        <v>27</v>
      </c>
      <c r="K130" s="36" t="s">
        <v>56</v>
      </c>
      <c r="L130" s="11" t="s">
        <v>29</v>
      </c>
      <c r="M130" s="11" t="s">
        <v>57</v>
      </c>
      <c r="N130" s="11" t="s">
        <v>58</v>
      </c>
      <c r="O130" s="11" t="s">
        <v>59</v>
      </c>
      <c r="P130" s="11" t="s">
        <v>60</v>
      </c>
      <c r="Q130" s="11" t="s">
        <v>61</v>
      </c>
      <c r="R130" s="11" t="s">
        <v>31</v>
      </c>
      <c r="S130" s="11" t="s">
        <v>32</v>
      </c>
      <c r="T130" s="11" t="s">
        <v>62</v>
      </c>
      <c r="U130" s="11" t="s">
        <v>63</v>
      </c>
      <c r="V130" s="47"/>
      <c r="W130" s="26" t="s">
        <v>37</v>
      </c>
      <c r="X130" s="26" t="s">
        <v>38</v>
      </c>
      <c r="Y130" s="37"/>
      <c r="AA130" s="32" t="str">
        <f>CHAR(CODE(AA127)+1)</f>
        <v>b</v>
      </c>
      <c r="AE130" s="33"/>
      <c r="AJ130" s="11" t="s">
        <v>40</v>
      </c>
    </row>
    <row r="131" spans="1:36" ht="18.75" hidden="1">
      <c r="A131" s="23"/>
      <c r="B131" s="56" t="str">
        <f>IF(X131=1,"("&amp;IF(AJ131="","",MID($K$2,3,2)&amp;$L$2&amp;TEXT(J131,"000"))&amp;")",IF(AJ131="","",MID($K$2,3,2)&amp;$L$2&amp;TEXT(J131,"000")))</f>
        <v/>
      </c>
      <c r="C131" s="69" t="str">
        <f>IF(OR(LEFT($AJ131,2)=", ",LEFT($AJ131,2)=": "),RIGHT($AJ131,LEN($AJ131)-2),$AJ131)</f>
        <v/>
      </c>
      <c r="D131" s="69"/>
      <c r="E131" s="69"/>
      <c r="F131" s="69"/>
      <c r="G131" s="69"/>
      <c r="H131" s="69"/>
      <c r="I131" s="60"/>
      <c r="J131" s="11" t="str">
        <f>IF(AJ131="","",MAX($J$33:J130)+1)</f>
        <v/>
      </c>
      <c r="K131" s="36"/>
      <c r="L131" s="38"/>
      <c r="M131" s="11"/>
      <c r="N131" s="11"/>
      <c r="O131" s="11"/>
      <c r="P131" s="11"/>
      <c r="Q131" s="11"/>
      <c r="R131" s="11"/>
      <c r="S131" s="11"/>
      <c r="T131" s="11"/>
      <c r="U131" s="11"/>
      <c r="V131" s="47"/>
      <c r="W131" s="26">
        <f>IF(COUNTIF($L$131:$L131,L131)&gt;1,1,0)</f>
        <v>0</v>
      </c>
      <c r="X131" s="26" t="str">
        <f>IF(U131="","",IF(VALUE($K$2)&gt;VALUE(LEFT(U131,4)),1,0))</f>
        <v/>
      </c>
      <c r="Y131" s="37"/>
      <c r="AE131" s="33"/>
      <c r="AJ131" s="58" t="str">
        <f>IF(K131&amp;L131&amp;M131&amp;N131&amp;O131&amp;P131&amp;Q131&amp;R131&amp;S131="","",K131&amp;IF($L131&lt;&gt;"",": "&amp;$L131,"")&amp;IF($M131&lt;&gt;"",", "&amp;$M131,"")&amp;IF($N131&lt;&gt;"",", "&amp;$N131,"")&amp;IF($O131&lt;&gt;"",", "&amp;$O131,"")&amp;IF($P131&lt;&gt;"",", "&amp;$P131,"")&amp;IF($Q131&lt;&gt;"",", "&amp;$Q131,"")&amp;IF($R131&amp;$S131&lt;&gt;"",", "&amp;$R131,"")&amp;IF($S131&lt;&gt;"","("&amp;S131&amp;")","")&amp;IF($T131&lt;&gt;"",", "&amp;$T131,"")&amp;IF($U131&lt;&gt;"",", "&amp;$U131,""))</f>
        <v/>
      </c>
    </row>
    <row r="132" spans="1:36">
      <c r="A132" s="23"/>
      <c r="J132" s="35"/>
      <c r="K132" s="35"/>
      <c r="L132" s="35"/>
      <c r="M132" s="35"/>
      <c r="N132" s="35"/>
      <c r="O132" s="35"/>
      <c r="P132" s="35"/>
      <c r="Q132" s="35"/>
      <c r="R132" s="35"/>
      <c r="S132" s="35"/>
      <c r="T132" s="35"/>
      <c r="V132" s="35"/>
      <c r="AE132" s="33"/>
    </row>
    <row r="133" spans="1:36" ht="12.75">
      <c r="A133" s="23"/>
      <c r="B133" s="6" t="str">
        <f>"　　"&amp;AA133&amp;"． 一般講演（口演）"</f>
        <v>　　c． 一般講演（口演）</v>
      </c>
      <c r="J133" s="11" t="s">
        <v>27</v>
      </c>
      <c r="K133" s="36" t="s">
        <v>56</v>
      </c>
      <c r="L133" s="11" t="s">
        <v>29</v>
      </c>
      <c r="M133" s="11" t="s">
        <v>57</v>
      </c>
      <c r="N133" s="11" t="s">
        <v>58</v>
      </c>
      <c r="O133" s="11" t="s">
        <v>59</v>
      </c>
      <c r="P133" s="11" t="s">
        <v>60</v>
      </c>
      <c r="Q133" s="11" t="s">
        <v>61</v>
      </c>
      <c r="R133" s="11" t="s">
        <v>31</v>
      </c>
      <c r="S133" s="11" t="s">
        <v>32</v>
      </c>
      <c r="T133" s="11" t="s">
        <v>62</v>
      </c>
      <c r="U133" s="11" t="s">
        <v>63</v>
      </c>
      <c r="V133" s="47"/>
      <c r="W133" s="26" t="s">
        <v>37</v>
      </c>
      <c r="X133" s="26" t="s">
        <v>38</v>
      </c>
      <c r="Y133" s="37"/>
      <c r="AA133" s="32" t="str">
        <f>CHAR(CODE(AA130)+1)</f>
        <v>c</v>
      </c>
      <c r="AE133" s="33"/>
      <c r="AJ133" s="11" t="s">
        <v>40</v>
      </c>
    </row>
    <row r="134" spans="1:36" ht="18.75" hidden="1">
      <c r="A134" s="23"/>
      <c r="B134" s="56" t="str">
        <f>IF(X134=1,"("&amp;IF(AJ134="","",MID($K$2,3,2)&amp;$L$2&amp;TEXT(J134,"000"))&amp;")",IF(AJ134="","",MID($K$2,3,2)&amp;$L$2&amp;TEXT(J134,"000")))</f>
        <v/>
      </c>
      <c r="C134" s="69" t="str">
        <f>IF(OR(LEFT($AJ134,2)=", ",LEFT($AJ134,2)=": "),RIGHT($AJ134,LEN($AJ134)-2),$AJ134)</f>
        <v/>
      </c>
      <c r="D134" s="69"/>
      <c r="E134" s="69"/>
      <c r="F134" s="69"/>
      <c r="G134" s="69"/>
      <c r="H134" s="69"/>
      <c r="I134" s="60"/>
      <c r="J134" s="11" t="str">
        <f>IF(AJ134="","",MAX($J$33:J133)+1)</f>
        <v/>
      </c>
      <c r="K134" s="36"/>
      <c r="L134" s="38"/>
      <c r="M134" s="11"/>
      <c r="N134" s="11"/>
      <c r="O134" s="11"/>
      <c r="P134" s="11"/>
      <c r="Q134" s="11"/>
      <c r="R134" s="11"/>
      <c r="S134" s="11"/>
      <c r="T134" s="11"/>
      <c r="U134" s="11"/>
      <c r="V134" s="47"/>
      <c r="W134" s="26">
        <f>IF(COUNTIF($L$134:$L134,L134)&gt;1,1,0)</f>
        <v>0</v>
      </c>
      <c r="X134" s="26" t="str">
        <f>IF(U134="","",IF(VALUE($K$2)&gt;VALUE(LEFT(U134,4)),1,0))</f>
        <v/>
      </c>
      <c r="Y134" s="37"/>
      <c r="AE134" s="33"/>
      <c r="AJ134" s="58" t="str">
        <f>IF(K134&amp;L134&amp;M134&amp;N134&amp;O134&amp;P134&amp;Q134&amp;R134&amp;S134="","",K134&amp;IF($L134&lt;&gt;"",": "&amp;$L134,"")&amp;IF($M134&lt;&gt;"",", "&amp;$M134,"")&amp;IF($N134&lt;&gt;"",", "&amp;$N134,"")&amp;IF($O134&lt;&gt;"",", "&amp;$O134,"")&amp;IF($P134&lt;&gt;"",", "&amp;$P134,"")&amp;IF($Q134&lt;&gt;"",", "&amp;$Q134,"")&amp;IF($R134&amp;$S134&lt;&gt;"",", "&amp;$R134,"")&amp;IF($S134&lt;&gt;"","("&amp;S134&amp;")","")&amp;IF($T134&lt;&gt;"",", "&amp;$T134,"")&amp;IF($U134&lt;&gt;"",", "&amp;$U134,""))</f>
        <v/>
      </c>
    </row>
    <row r="135" spans="1:36">
      <c r="A135" s="23"/>
      <c r="J135" s="35"/>
      <c r="K135" s="35"/>
      <c r="L135" s="35"/>
      <c r="M135" s="35"/>
      <c r="N135" s="35"/>
      <c r="O135" s="35"/>
      <c r="P135" s="35"/>
      <c r="Q135" s="35"/>
      <c r="R135" s="35"/>
      <c r="S135" s="35"/>
      <c r="T135" s="35"/>
      <c r="V135" s="35"/>
      <c r="AE135" s="33"/>
    </row>
    <row r="136" spans="1:36" ht="12.75">
      <c r="A136" s="23"/>
      <c r="B136" s="6" t="str">
        <f>"　　"&amp;AA136&amp;"． 一般講演（ポスター）"</f>
        <v>　　d． 一般講演（ポスター）</v>
      </c>
      <c r="J136" s="11" t="s">
        <v>27</v>
      </c>
      <c r="K136" s="36" t="s">
        <v>56</v>
      </c>
      <c r="L136" s="11" t="s">
        <v>29</v>
      </c>
      <c r="M136" s="11" t="s">
        <v>57</v>
      </c>
      <c r="N136" s="11" t="s">
        <v>58</v>
      </c>
      <c r="O136" s="11" t="s">
        <v>59</v>
      </c>
      <c r="P136" s="11" t="s">
        <v>60</v>
      </c>
      <c r="Q136" s="11" t="s">
        <v>61</v>
      </c>
      <c r="R136" s="11" t="s">
        <v>31</v>
      </c>
      <c r="S136" s="11" t="s">
        <v>32</v>
      </c>
      <c r="T136" s="11" t="s">
        <v>62</v>
      </c>
      <c r="U136" s="11" t="s">
        <v>63</v>
      </c>
      <c r="V136" s="47"/>
      <c r="W136" s="26" t="s">
        <v>37</v>
      </c>
      <c r="X136" s="26" t="s">
        <v>38</v>
      </c>
      <c r="Y136" s="37"/>
      <c r="AA136" s="32" t="str">
        <f>CHAR(CODE(AA133)+1)</f>
        <v>d</v>
      </c>
      <c r="AE136" s="33"/>
      <c r="AJ136" s="11" t="s">
        <v>40</v>
      </c>
    </row>
    <row r="137" spans="1:36" ht="18.75" hidden="1">
      <c r="A137" s="23"/>
      <c r="B137" s="56" t="str">
        <f>IF(X137=1,"("&amp;IF(AJ137="","",MID($K$2,3,2)&amp;$L$2&amp;TEXT(J137,"000"))&amp;")",IF(AJ137="","",MID($K$2,3,2)&amp;$L$2&amp;TEXT(J137,"000")))</f>
        <v/>
      </c>
      <c r="C137" s="69" t="str">
        <f>IF(OR(LEFT($AJ137,2)=", ",LEFT($AJ137,2)=": "),RIGHT($AJ137,LEN($AJ137)-2),$AJ137)</f>
        <v/>
      </c>
      <c r="D137" s="69"/>
      <c r="E137" s="69"/>
      <c r="F137" s="69"/>
      <c r="G137" s="69"/>
      <c r="H137" s="69"/>
      <c r="I137" s="60"/>
      <c r="J137" s="11" t="str">
        <f>IF(AJ137="","",MAX($J$33:J136)+1)</f>
        <v/>
      </c>
      <c r="K137" s="36"/>
      <c r="L137" s="38"/>
      <c r="M137" s="11"/>
      <c r="N137" s="11"/>
      <c r="O137" s="11"/>
      <c r="P137" s="11"/>
      <c r="Q137" s="11"/>
      <c r="R137" s="11"/>
      <c r="S137" s="11"/>
      <c r="T137" s="11"/>
      <c r="U137" s="11"/>
      <c r="V137" s="47"/>
      <c r="W137" s="26">
        <f>IF(COUNTIF($L$137:$L137,L137)&gt;1,1,0)</f>
        <v>0</v>
      </c>
      <c r="X137" s="26" t="str">
        <f>IF(U137="","",IF(VALUE($K$2)&gt;VALUE(LEFT(U137,4)),1,0))</f>
        <v/>
      </c>
      <c r="Y137" s="37"/>
      <c r="Z137" s="33"/>
      <c r="AA137" s="33"/>
      <c r="AE137" s="33"/>
      <c r="AJ137" s="58" t="str">
        <f>IF(K137&amp;L137&amp;M137&amp;N137&amp;O137&amp;P137&amp;Q137&amp;R137&amp;S137="","",K137&amp;IF($L137&lt;&gt;"",": "&amp;$L137,"")&amp;IF($M137&lt;&gt;"",", "&amp;$M137,"")&amp;IF($N137&lt;&gt;"",", "&amp;$N137,"")&amp;IF($O137&lt;&gt;"",", "&amp;$O137,"")&amp;IF($P137&lt;&gt;"",", "&amp;$P137,"")&amp;IF($Q137&lt;&gt;"",", "&amp;$Q137,"")&amp;IF($R137&amp;$S137&lt;&gt;"",", "&amp;$R137,"")&amp;IF($S137&lt;&gt;"","("&amp;S137&amp;")","")&amp;IF($T137&lt;&gt;"",", "&amp;$T137,"")&amp;IF($U137&lt;&gt;"",", "&amp;$U137,""))</f>
        <v/>
      </c>
    </row>
    <row r="138" spans="1:36">
      <c r="A138" s="23"/>
      <c r="J138" s="35"/>
      <c r="K138" s="35"/>
      <c r="L138" s="35"/>
      <c r="M138" s="35"/>
      <c r="N138" s="35"/>
      <c r="O138" s="35"/>
      <c r="P138" s="35"/>
      <c r="Q138" s="35"/>
      <c r="R138" s="35"/>
      <c r="S138" s="35"/>
      <c r="T138" s="35"/>
      <c r="V138" s="35"/>
      <c r="AE138" s="33"/>
    </row>
    <row r="139" spans="1:36" ht="12.75">
      <c r="A139" s="23"/>
      <c r="B139" s="6" t="str">
        <f>"　　"&amp;AA139&amp;"． 一般講演"</f>
        <v>　　e． 一般講演</v>
      </c>
      <c r="J139" s="11" t="s">
        <v>27</v>
      </c>
      <c r="K139" s="36" t="s">
        <v>56</v>
      </c>
      <c r="L139" s="11" t="s">
        <v>29</v>
      </c>
      <c r="M139" s="11" t="s">
        <v>57</v>
      </c>
      <c r="N139" s="11" t="s">
        <v>58</v>
      </c>
      <c r="O139" s="11" t="s">
        <v>59</v>
      </c>
      <c r="P139" s="11" t="s">
        <v>60</v>
      </c>
      <c r="Q139" s="11" t="s">
        <v>61</v>
      </c>
      <c r="R139" s="11" t="s">
        <v>31</v>
      </c>
      <c r="S139" s="11" t="s">
        <v>32</v>
      </c>
      <c r="T139" s="11" t="s">
        <v>62</v>
      </c>
      <c r="U139" s="11" t="s">
        <v>63</v>
      </c>
      <c r="V139" s="47"/>
      <c r="W139" s="26" t="s">
        <v>37</v>
      </c>
      <c r="X139" s="26" t="s">
        <v>38</v>
      </c>
      <c r="Y139" s="37"/>
      <c r="AA139" s="32" t="str">
        <f>CHAR(CODE(AA136)+1)</f>
        <v>e</v>
      </c>
      <c r="AE139" s="33"/>
      <c r="AJ139" s="11" t="s">
        <v>40</v>
      </c>
    </row>
    <row r="140" spans="1:36" ht="18.75" hidden="1">
      <c r="A140" s="23"/>
      <c r="B140" s="56" t="str">
        <f>IF(X140=1,"("&amp;IF(AJ140="","",MID($K$2,3,2)&amp;$L$2&amp;TEXT(J140,"000"))&amp;")",IF(AJ140="","",MID($K$2,3,2)&amp;$L$2&amp;TEXT(J140,"000")))</f>
        <v/>
      </c>
      <c r="C140" s="69" t="str">
        <f>IF(OR(LEFT($AJ140,2)=", ",LEFT($AJ140,2)=": "),RIGHT($AJ140,LEN($AJ140)-2),$AJ140)</f>
        <v/>
      </c>
      <c r="D140" s="69"/>
      <c r="E140" s="69"/>
      <c r="F140" s="69"/>
      <c r="G140" s="69"/>
      <c r="H140" s="69"/>
      <c r="I140" s="60"/>
      <c r="J140" s="11" t="str">
        <f>IF(AJ140="","",MAX($J$33:J139)+1)</f>
        <v/>
      </c>
      <c r="K140" s="36"/>
      <c r="L140" s="38"/>
      <c r="M140" s="11"/>
      <c r="N140" s="11"/>
      <c r="O140" s="11"/>
      <c r="P140" s="11"/>
      <c r="Q140" s="11"/>
      <c r="R140" s="11"/>
      <c r="S140" s="11"/>
      <c r="T140" s="11"/>
      <c r="U140" s="11"/>
      <c r="V140" s="47"/>
      <c r="W140" s="26">
        <f>IF(COUNTIF($L$140:$L140,L140)&gt;1,1,0)</f>
        <v>0</v>
      </c>
      <c r="X140" s="26" t="str">
        <f>IF(U140="","",IF(VALUE($K$2)&gt;VALUE(LEFT(U140,4)),1,0))</f>
        <v/>
      </c>
      <c r="Y140" s="37"/>
      <c r="AE140" s="33"/>
      <c r="AJ140" s="58" t="str">
        <f>IF(K140&amp;L140&amp;M140&amp;N140&amp;O140&amp;P140&amp;Q140&amp;R140&amp;S140="","",K140&amp;IF($L140&lt;&gt;"",": "&amp;$L140,"")&amp;IF($M140&lt;&gt;"",", "&amp;$M140,"")&amp;IF($N140&lt;&gt;"",", "&amp;$N140,"")&amp;IF($O140&lt;&gt;"",", "&amp;$O140,"")&amp;IF($P140&lt;&gt;"",", "&amp;$P140,"")&amp;IF($Q140&lt;&gt;"",", "&amp;$Q140,"")&amp;IF($R140&amp;$S140&lt;&gt;"",", "&amp;$R140,"")&amp;IF($S140&lt;&gt;"","("&amp;S140&amp;")","")&amp;IF($T140&lt;&gt;"",", "&amp;$T140,"")&amp;IF($U140&lt;&gt;"",", "&amp;$U140,""))</f>
        <v/>
      </c>
    </row>
    <row r="141" spans="1:36">
      <c r="A141" s="23"/>
      <c r="J141" s="35"/>
      <c r="K141" s="35"/>
      <c r="L141" s="35"/>
      <c r="M141" s="35"/>
      <c r="N141" s="35"/>
      <c r="O141" s="35"/>
      <c r="P141" s="35"/>
      <c r="Q141" s="35"/>
      <c r="R141" s="35"/>
      <c r="S141" s="35"/>
      <c r="T141" s="35"/>
      <c r="V141" s="35"/>
      <c r="AE141" s="33"/>
    </row>
    <row r="142" spans="1:36" ht="12.75">
      <c r="A142" s="23"/>
      <c r="B142" s="6" t="str">
        <f>"　　"&amp;AA142&amp;"． その他"</f>
        <v>　　f． その他</v>
      </c>
      <c r="J142" s="11" t="s">
        <v>27</v>
      </c>
      <c r="K142" s="36" t="s">
        <v>56</v>
      </c>
      <c r="L142" s="11" t="s">
        <v>29</v>
      </c>
      <c r="M142" s="11" t="s">
        <v>57</v>
      </c>
      <c r="N142" s="11" t="s">
        <v>58</v>
      </c>
      <c r="O142" s="11" t="s">
        <v>59</v>
      </c>
      <c r="P142" s="11" t="s">
        <v>60</v>
      </c>
      <c r="Q142" s="11" t="s">
        <v>61</v>
      </c>
      <c r="R142" s="11" t="s">
        <v>31</v>
      </c>
      <c r="S142" s="11" t="s">
        <v>32</v>
      </c>
      <c r="T142" s="11" t="s">
        <v>62</v>
      </c>
      <c r="U142" s="11" t="s">
        <v>63</v>
      </c>
      <c r="V142" s="47"/>
      <c r="W142" s="26" t="s">
        <v>37</v>
      </c>
      <c r="X142" s="26" t="s">
        <v>38</v>
      </c>
      <c r="Y142" s="37"/>
      <c r="AA142" s="32" t="str">
        <f>CHAR(CODE(AA139)+1)</f>
        <v>f</v>
      </c>
      <c r="AE142" s="33"/>
      <c r="AJ142" s="11" t="s">
        <v>40</v>
      </c>
    </row>
    <row r="143" spans="1:36" ht="18.75" hidden="1">
      <c r="A143" s="23"/>
      <c r="B143" s="56" t="str">
        <f>IF(X143=1,"("&amp;IF(AJ143="","",MID($K$2,3,2)&amp;$L$2&amp;TEXT(J143,"000"))&amp;")",IF(AJ143="","",MID($K$2,3,2)&amp;$L$2&amp;TEXT(J143,"000")))</f>
        <v/>
      </c>
      <c r="C143" s="69" t="str">
        <f>IF(OR(LEFT($AJ143,2)=", ",LEFT($AJ143,2)=": "),RIGHT($AJ143,LEN($AJ143)-2),$AJ143)</f>
        <v/>
      </c>
      <c r="D143" s="69"/>
      <c r="E143" s="69"/>
      <c r="F143" s="69"/>
      <c r="G143" s="69"/>
      <c r="H143" s="69"/>
      <c r="I143" s="60"/>
      <c r="J143" s="11" t="str">
        <f>IF(AJ143="","",MAX($J$33:J142)+1)</f>
        <v/>
      </c>
      <c r="K143" s="36"/>
      <c r="L143" s="38"/>
      <c r="M143" s="11"/>
      <c r="N143" s="11"/>
      <c r="O143" s="11"/>
      <c r="P143" s="11"/>
      <c r="Q143" s="11"/>
      <c r="R143" s="11"/>
      <c r="S143" s="11"/>
      <c r="T143" s="11"/>
      <c r="U143" s="11"/>
      <c r="V143" s="47"/>
      <c r="W143" s="26">
        <f>IF(COUNTIF($L$143:$L143,L143)&gt;1,1,0)</f>
        <v>0</v>
      </c>
      <c r="X143" s="26" t="str">
        <f>IF(U143="","",IF(VALUE($K$2)&gt;VALUE(LEFT(U143,4)),1,0))</f>
        <v/>
      </c>
      <c r="Y143" s="37"/>
      <c r="AE143" s="33"/>
      <c r="AJ143" s="58" t="str">
        <f>IF(K143&amp;L143&amp;M143&amp;N143&amp;O143&amp;P143&amp;Q143&amp;R143&amp;S143="","",K143&amp;IF($L143&lt;&gt;"",": "&amp;$L143,"")&amp;IF($M143&lt;&gt;"",", "&amp;$M143,"")&amp;IF($N143&lt;&gt;"",", "&amp;$N143,"")&amp;IF($O143&lt;&gt;"",", "&amp;$O143,"")&amp;IF($P143&lt;&gt;"",", "&amp;$P143,"")&amp;IF($Q143&lt;&gt;"",", "&amp;$Q143,"")&amp;IF($R143&amp;$S143&lt;&gt;"",", "&amp;$R143,"")&amp;IF($S143&lt;&gt;"","("&amp;S143&amp;")","")&amp;IF($T143&lt;&gt;"",", "&amp;$T143,"")&amp;IF($U143&lt;&gt;"",", "&amp;$U143,""))</f>
        <v/>
      </c>
    </row>
    <row r="144" spans="1:36">
      <c r="A144" s="23"/>
      <c r="J144" s="35"/>
      <c r="K144" s="35"/>
      <c r="L144" s="35"/>
      <c r="M144" s="35"/>
      <c r="N144" s="35"/>
      <c r="O144" s="35"/>
      <c r="P144" s="35"/>
      <c r="Q144" s="35"/>
      <c r="R144" s="35"/>
      <c r="S144" s="35"/>
      <c r="T144" s="35"/>
      <c r="V144" s="35"/>
      <c r="AE144" s="33"/>
    </row>
    <row r="145" spans="1:36" ht="12.75">
      <c r="B145" s="6" t="str">
        <f>"（"&amp;Z145&amp;"）その他の研究会・集会"</f>
        <v>（4）その他の研究会・集会</v>
      </c>
      <c r="J145" s="35"/>
      <c r="K145" s="35"/>
      <c r="L145" s="35"/>
      <c r="M145" s="35"/>
      <c r="N145" s="35"/>
      <c r="O145" s="35"/>
      <c r="P145" s="35"/>
      <c r="Q145" s="35"/>
      <c r="R145" s="35"/>
      <c r="S145" s="35"/>
      <c r="T145" s="35"/>
      <c r="V145" s="35"/>
      <c r="Z145" s="32">
        <f>MAX(Z83:Z144)+1</f>
        <v>4</v>
      </c>
      <c r="AE145" s="33"/>
    </row>
    <row r="146" spans="1:36" ht="12.75">
      <c r="A146" s="23"/>
      <c r="B146" s="6" t="str">
        <f>"　　"&amp;AA146&amp;"．招待・特別講演等"</f>
        <v>　　a．招待・特別講演等</v>
      </c>
      <c r="J146" s="11" t="s">
        <v>27</v>
      </c>
      <c r="K146" s="36" t="s">
        <v>56</v>
      </c>
      <c r="L146" s="11" t="s">
        <v>29</v>
      </c>
      <c r="M146" s="11" t="s">
        <v>57</v>
      </c>
      <c r="N146" s="11" t="s">
        <v>58</v>
      </c>
      <c r="O146" s="11" t="s">
        <v>59</v>
      </c>
      <c r="P146" s="11" t="s">
        <v>60</v>
      </c>
      <c r="Q146" s="11" t="s">
        <v>61</v>
      </c>
      <c r="R146" s="11" t="s">
        <v>31</v>
      </c>
      <c r="S146" s="11" t="s">
        <v>32</v>
      </c>
      <c r="T146" s="11" t="s">
        <v>62</v>
      </c>
      <c r="U146" s="11" t="s">
        <v>63</v>
      </c>
      <c r="V146" s="47"/>
      <c r="W146" s="26" t="s">
        <v>37</v>
      </c>
      <c r="X146" s="26" t="s">
        <v>38</v>
      </c>
      <c r="Y146" s="37"/>
      <c r="AA146" s="32" t="s">
        <v>39</v>
      </c>
      <c r="AE146" s="33"/>
      <c r="AJ146" s="11" t="s">
        <v>40</v>
      </c>
    </row>
    <row r="147" spans="1:36" ht="18.75" hidden="1">
      <c r="A147" s="23"/>
      <c r="B147" s="56" t="str">
        <f>IF(X147=1,"("&amp;IF(AJ147="","",MID($K$2,3,2)&amp;$L$2&amp;TEXT(J147,"000"))&amp;")",IF(AJ147="","",MID($K$2,3,2)&amp;$L$2&amp;TEXT(J147,"000")))</f>
        <v/>
      </c>
      <c r="C147" s="69" t="str">
        <f>IF(OR(LEFT($AJ147,2)=", ",LEFT($AJ147,2)=": "),RIGHT($AJ147,LEN($AJ147)-2),$AJ147)</f>
        <v/>
      </c>
      <c r="D147" s="69"/>
      <c r="E147" s="69"/>
      <c r="F147" s="69"/>
      <c r="G147" s="69"/>
      <c r="H147" s="69"/>
      <c r="I147" s="60"/>
      <c r="J147" s="11" t="str">
        <f>IF(AJ147="","",MAX($J$33:J146)+1)</f>
        <v/>
      </c>
      <c r="K147" s="36"/>
      <c r="L147" s="38"/>
      <c r="M147" s="11"/>
      <c r="N147" s="11"/>
      <c r="O147" s="11"/>
      <c r="P147" s="11"/>
      <c r="Q147" s="11"/>
      <c r="R147" s="11"/>
      <c r="S147" s="11"/>
      <c r="T147" s="11"/>
      <c r="U147" s="11"/>
      <c r="V147" s="47"/>
      <c r="W147" s="26">
        <f>IF(COUNTIF($L$147:$L147,L147)&gt;1,1,0)</f>
        <v>0</v>
      </c>
      <c r="X147" s="26" t="str">
        <f>IF(U147="","",IF(VALUE($K$2)&gt;VALUE(LEFT(U147,4)),1,0))</f>
        <v/>
      </c>
      <c r="Y147" s="37"/>
      <c r="AE147" s="33"/>
      <c r="AJ147" s="58" t="str">
        <f>IF(K147&amp;L147&amp;M147&amp;N147&amp;O147&amp;P147&amp;Q147&amp;R147&amp;S147="","",K147&amp;IF($L147&lt;&gt;"",": "&amp;$L147,"")&amp;IF($M147&lt;&gt;"",", "&amp;$M147,"")&amp;IF($N147&lt;&gt;"",", "&amp;$N147,"")&amp;IF($O147&lt;&gt;"",", "&amp;$O147,"")&amp;IF($P147&lt;&gt;"",", "&amp;$P147,"")&amp;IF($Q147&lt;&gt;"",", "&amp;$Q147,"")&amp;IF($R147&amp;$S147&lt;&gt;"",", "&amp;$R147,"")&amp;IF($S147&lt;&gt;"","("&amp;S147&amp;")","")&amp;IF($T147&lt;&gt;"",", "&amp;$T147,"")&amp;IF($U147&lt;&gt;"",", "&amp;$U147,""))</f>
        <v/>
      </c>
    </row>
    <row r="148" spans="1:36">
      <c r="A148" s="23"/>
      <c r="J148" s="35"/>
      <c r="K148" s="35"/>
      <c r="L148" s="35"/>
      <c r="M148" s="35"/>
      <c r="N148" s="35"/>
      <c r="O148" s="35"/>
      <c r="P148" s="35"/>
      <c r="Q148" s="35"/>
      <c r="R148" s="35"/>
      <c r="S148" s="35"/>
      <c r="T148" s="35"/>
      <c r="V148" s="35"/>
      <c r="Z148" s="33"/>
      <c r="AA148" s="33"/>
      <c r="AE148" s="33"/>
    </row>
    <row r="149" spans="1:36" ht="12.75">
      <c r="A149" s="23"/>
      <c r="B149" s="6" t="str">
        <f>"　　"&amp;AA149&amp;"．シンポジスト・パネリスト等"</f>
        <v>　　b．シンポジスト・パネリスト等</v>
      </c>
      <c r="J149" s="11" t="s">
        <v>27</v>
      </c>
      <c r="K149" s="36" t="s">
        <v>56</v>
      </c>
      <c r="L149" s="11" t="s">
        <v>29</v>
      </c>
      <c r="M149" s="11" t="s">
        <v>57</v>
      </c>
      <c r="N149" s="11" t="s">
        <v>58</v>
      </c>
      <c r="O149" s="11" t="s">
        <v>59</v>
      </c>
      <c r="P149" s="11" t="s">
        <v>60</v>
      </c>
      <c r="Q149" s="11" t="s">
        <v>61</v>
      </c>
      <c r="R149" s="11" t="s">
        <v>31</v>
      </c>
      <c r="S149" s="11" t="s">
        <v>32</v>
      </c>
      <c r="T149" s="11" t="s">
        <v>62</v>
      </c>
      <c r="U149" s="11" t="s">
        <v>63</v>
      </c>
      <c r="V149" s="47"/>
      <c r="W149" s="26" t="s">
        <v>37</v>
      </c>
      <c r="X149" s="26" t="s">
        <v>38</v>
      </c>
      <c r="Y149" s="37"/>
      <c r="AA149" s="32" t="str">
        <f>CHAR(CODE(AA146)+1)</f>
        <v>b</v>
      </c>
      <c r="AE149" s="33"/>
      <c r="AJ149" s="11" t="s">
        <v>40</v>
      </c>
    </row>
    <row r="150" spans="1:36" ht="18.75" hidden="1">
      <c r="A150" s="23"/>
      <c r="B150" s="56" t="str">
        <f>IF(X150=1,"("&amp;IF(AJ150="","",MID($K$2,3,2)&amp;$L$2&amp;TEXT(J150,"000"))&amp;")",IF(AJ150="","",MID($K$2,3,2)&amp;$L$2&amp;TEXT(J150,"000")))</f>
        <v/>
      </c>
      <c r="C150" s="69" t="str">
        <f>IF(OR(LEFT($AJ150,2)=", ",LEFT($AJ150,2)=": "),RIGHT($AJ150,LEN($AJ150)-2),$AJ150)</f>
        <v/>
      </c>
      <c r="D150" s="69"/>
      <c r="E150" s="69"/>
      <c r="F150" s="69"/>
      <c r="G150" s="69"/>
      <c r="H150" s="69"/>
      <c r="I150" s="60"/>
      <c r="J150" s="11" t="str">
        <f>IF(AJ150="","",MAX($J$33:J149)+1)</f>
        <v/>
      </c>
      <c r="K150" s="36"/>
      <c r="L150" s="38"/>
      <c r="M150" s="11"/>
      <c r="N150" s="11"/>
      <c r="O150" s="11"/>
      <c r="P150" s="11"/>
      <c r="Q150" s="11"/>
      <c r="R150" s="11"/>
      <c r="S150" s="11"/>
      <c r="T150" s="11"/>
      <c r="U150" s="11"/>
      <c r="V150" s="47"/>
      <c r="W150" s="26">
        <f>IF(COUNTIF($L$150:$L150,L150)&gt;1,1,0)</f>
        <v>0</v>
      </c>
      <c r="X150" s="26" t="str">
        <f>IF(U150="","",IF(VALUE($K$2)&gt;VALUE(LEFT(U150,4)),1,0))</f>
        <v/>
      </c>
      <c r="Y150" s="37"/>
      <c r="AE150" s="33"/>
      <c r="AJ150" s="58" t="str">
        <f>IF(K150&amp;L150&amp;M150&amp;N150&amp;O150&amp;P150&amp;Q150&amp;R150&amp;S150="","",K150&amp;IF($L150&lt;&gt;"",": "&amp;$L150,"")&amp;IF($M150&lt;&gt;"",", "&amp;$M150,"")&amp;IF($N150&lt;&gt;"",", "&amp;$N150,"")&amp;IF($O150&lt;&gt;"",", "&amp;$O150,"")&amp;IF($P150&lt;&gt;"",", "&amp;$P150,"")&amp;IF($Q150&lt;&gt;"",", "&amp;$Q150,"")&amp;IF($R150&amp;$S150&lt;&gt;"",", "&amp;$R150,"")&amp;IF($S150&lt;&gt;"","("&amp;S150&amp;")","")&amp;IF($T150&lt;&gt;"",", "&amp;$T150,"")&amp;IF($U150&lt;&gt;"",", "&amp;$U150,""))</f>
        <v/>
      </c>
    </row>
    <row r="151" spans="1:36">
      <c r="A151" s="23"/>
      <c r="J151" s="35"/>
      <c r="K151" s="35"/>
      <c r="L151" s="35"/>
      <c r="M151" s="35"/>
      <c r="N151" s="35"/>
      <c r="O151" s="35"/>
      <c r="P151" s="35"/>
      <c r="Q151" s="35"/>
      <c r="R151" s="35"/>
      <c r="S151" s="35"/>
      <c r="T151" s="35"/>
      <c r="V151" s="35"/>
      <c r="AE151" s="33"/>
    </row>
    <row r="152" spans="1:36" ht="12.75">
      <c r="A152" s="23"/>
      <c r="B152" s="6" t="str">
        <f>"　　"&amp;AA152&amp;"． 一般講演（口演）"</f>
        <v>　　c． 一般講演（口演）</v>
      </c>
      <c r="J152" s="11" t="s">
        <v>27</v>
      </c>
      <c r="K152" s="36" t="s">
        <v>56</v>
      </c>
      <c r="L152" s="11" t="s">
        <v>29</v>
      </c>
      <c r="M152" s="11" t="s">
        <v>57</v>
      </c>
      <c r="N152" s="11" t="s">
        <v>58</v>
      </c>
      <c r="O152" s="11" t="s">
        <v>59</v>
      </c>
      <c r="P152" s="11" t="s">
        <v>60</v>
      </c>
      <c r="Q152" s="11" t="s">
        <v>61</v>
      </c>
      <c r="R152" s="11" t="s">
        <v>31</v>
      </c>
      <c r="S152" s="11" t="s">
        <v>32</v>
      </c>
      <c r="T152" s="11" t="s">
        <v>62</v>
      </c>
      <c r="U152" s="11" t="s">
        <v>63</v>
      </c>
      <c r="V152" s="47"/>
      <c r="W152" s="26" t="s">
        <v>37</v>
      </c>
      <c r="X152" s="26" t="s">
        <v>38</v>
      </c>
      <c r="Y152" s="37"/>
      <c r="AA152" s="32" t="str">
        <f>CHAR(CODE(AA149)+1)</f>
        <v>c</v>
      </c>
      <c r="AE152" s="33"/>
      <c r="AJ152" s="11" t="s">
        <v>40</v>
      </c>
    </row>
    <row r="153" spans="1:36" ht="18.75" hidden="1">
      <c r="A153" s="23"/>
      <c r="B153" s="56" t="str">
        <f>IF(X153=1,"("&amp;IF(AJ153="","",MID($K$2,3,2)&amp;$L$2&amp;TEXT(J153,"000"))&amp;")",IF(AJ153="","",MID($K$2,3,2)&amp;$L$2&amp;TEXT(J153,"000")))</f>
        <v/>
      </c>
      <c r="C153" s="69" t="str">
        <f>IF(OR(LEFT($AJ153,2)=", ",LEFT($AJ153,2)=": "),RIGHT($AJ153,LEN($AJ153)-2),$AJ153)</f>
        <v/>
      </c>
      <c r="D153" s="69"/>
      <c r="E153" s="69"/>
      <c r="F153" s="69"/>
      <c r="G153" s="69"/>
      <c r="H153" s="69"/>
      <c r="I153" s="60"/>
      <c r="J153" s="11" t="str">
        <f>IF(AJ153="","",MAX($J$33:J152)+1)</f>
        <v/>
      </c>
      <c r="K153" s="36"/>
      <c r="L153" s="38"/>
      <c r="M153" s="11"/>
      <c r="N153" s="11"/>
      <c r="O153" s="11"/>
      <c r="P153" s="11"/>
      <c r="Q153" s="11"/>
      <c r="R153" s="11"/>
      <c r="S153" s="11"/>
      <c r="T153" s="11"/>
      <c r="U153" s="11"/>
      <c r="V153" s="47"/>
      <c r="W153" s="26">
        <f>IF(COUNTIF($L$153:$L153,L153)&gt;1,1,0)</f>
        <v>0</v>
      </c>
      <c r="X153" s="26" t="str">
        <f>IF(U153="","",IF(VALUE($K$2)&gt;VALUE(LEFT(U153,4)),1,0))</f>
        <v/>
      </c>
      <c r="Y153" s="37"/>
      <c r="AE153" s="33"/>
      <c r="AJ153" s="58" t="str">
        <f>IF(K153&amp;L153&amp;M153&amp;N153&amp;O153&amp;P153&amp;Q153&amp;R153&amp;S153="","",K153&amp;IF($L153&lt;&gt;"",": "&amp;$L153,"")&amp;IF($M153&lt;&gt;"",", "&amp;$M153,"")&amp;IF($N153&lt;&gt;"",", "&amp;$N153,"")&amp;IF($O153&lt;&gt;"",", "&amp;$O153,"")&amp;IF($P153&lt;&gt;"",", "&amp;$P153,"")&amp;IF($Q153&lt;&gt;"",", "&amp;$Q153,"")&amp;IF($R153&amp;$S153&lt;&gt;"",", "&amp;$R153,"")&amp;IF($S153&lt;&gt;"","("&amp;S153&amp;")","")&amp;IF($T153&lt;&gt;"",", "&amp;$T153,"")&amp;IF($U153&lt;&gt;"",", "&amp;$U153,""))</f>
        <v/>
      </c>
    </row>
    <row r="154" spans="1:36">
      <c r="A154" s="23"/>
      <c r="J154" s="35"/>
      <c r="K154" s="35"/>
      <c r="L154" s="35"/>
      <c r="M154" s="35"/>
      <c r="N154" s="35"/>
      <c r="O154" s="35"/>
      <c r="P154" s="35"/>
      <c r="Q154" s="35"/>
      <c r="R154" s="35"/>
      <c r="S154" s="35"/>
      <c r="T154" s="35"/>
      <c r="V154" s="35"/>
      <c r="AE154" s="33"/>
    </row>
    <row r="155" spans="1:36" ht="12.75">
      <c r="A155" s="23"/>
      <c r="B155" s="6" t="str">
        <f>"　　"&amp;AA155&amp;"． 一般講演（ポスター）"</f>
        <v>　　d． 一般講演（ポスター）</v>
      </c>
      <c r="J155" s="11" t="s">
        <v>27</v>
      </c>
      <c r="K155" s="36" t="s">
        <v>56</v>
      </c>
      <c r="L155" s="11" t="s">
        <v>29</v>
      </c>
      <c r="M155" s="11" t="s">
        <v>57</v>
      </c>
      <c r="N155" s="11" t="s">
        <v>58</v>
      </c>
      <c r="O155" s="11" t="s">
        <v>59</v>
      </c>
      <c r="P155" s="11" t="s">
        <v>60</v>
      </c>
      <c r="Q155" s="11" t="s">
        <v>61</v>
      </c>
      <c r="R155" s="11" t="s">
        <v>31</v>
      </c>
      <c r="S155" s="11" t="s">
        <v>32</v>
      </c>
      <c r="T155" s="11" t="s">
        <v>62</v>
      </c>
      <c r="U155" s="11" t="s">
        <v>63</v>
      </c>
      <c r="V155" s="47"/>
      <c r="W155" s="26" t="s">
        <v>37</v>
      </c>
      <c r="X155" s="26" t="s">
        <v>38</v>
      </c>
      <c r="Y155" s="37"/>
      <c r="AA155" s="32" t="str">
        <f>CHAR(CODE(AA152)+1)</f>
        <v>d</v>
      </c>
      <c r="AE155" s="33"/>
      <c r="AJ155" s="11" t="s">
        <v>40</v>
      </c>
    </row>
    <row r="156" spans="1:36" ht="18.75" hidden="1">
      <c r="A156" s="23"/>
      <c r="B156" s="56" t="str">
        <f>IF(X156=1,"("&amp;IF(AJ156="","",MID($K$2,3,2)&amp;$L$2&amp;TEXT(J156,"000"))&amp;")",IF(AJ156="","",MID($K$2,3,2)&amp;$L$2&amp;TEXT(J156,"000")))</f>
        <v/>
      </c>
      <c r="C156" s="69" t="str">
        <f>IF(OR(LEFT($AJ156,2)=", ",LEFT($AJ156,2)=": "),RIGHT($AJ156,LEN($AJ156)-2),$AJ156)</f>
        <v/>
      </c>
      <c r="D156" s="69"/>
      <c r="E156" s="69"/>
      <c r="F156" s="69"/>
      <c r="G156" s="69"/>
      <c r="H156" s="69"/>
      <c r="I156" s="60"/>
      <c r="J156" s="11" t="str">
        <f>IF(AJ156="","",MAX($J$33:J155)+1)</f>
        <v/>
      </c>
      <c r="K156" s="36"/>
      <c r="L156" s="38"/>
      <c r="M156" s="11"/>
      <c r="N156" s="11"/>
      <c r="O156" s="11"/>
      <c r="P156" s="11"/>
      <c r="Q156" s="11"/>
      <c r="R156" s="11"/>
      <c r="S156" s="11"/>
      <c r="T156" s="11"/>
      <c r="U156" s="11"/>
      <c r="V156" s="47"/>
      <c r="W156" s="26">
        <f>IF(COUNTIF($L$156:$L156,L156)&gt;1,1,0)</f>
        <v>0</v>
      </c>
      <c r="X156" s="26" t="str">
        <f>IF(U156="","",IF(VALUE($K$2)&gt;VALUE(LEFT(U156,4)),1,0))</f>
        <v/>
      </c>
      <c r="Y156" s="37"/>
      <c r="AE156" s="33"/>
      <c r="AJ156" s="58" t="str">
        <f>IF(K156&amp;L156&amp;M156&amp;N156&amp;O156&amp;P156&amp;Q156&amp;R156&amp;S156="","",K156&amp;IF($L156&lt;&gt;"",": "&amp;$L156,"")&amp;IF($M156&lt;&gt;"",", "&amp;$M156,"")&amp;IF($N156&lt;&gt;"",", "&amp;$N156,"")&amp;IF($O156&lt;&gt;"",", "&amp;$O156,"")&amp;IF($P156&lt;&gt;"",", "&amp;$P156,"")&amp;IF($Q156&lt;&gt;"",", "&amp;$Q156,"")&amp;IF($R156&amp;$S156&lt;&gt;"",", "&amp;$R156,"")&amp;IF($S156&lt;&gt;"","("&amp;S156&amp;")","")&amp;IF($T156&lt;&gt;"",", "&amp;$T156,"")&amp;IF($U156&lt;&gt;"",", "&amp;$U156,""))</f>
        <v/>
      </c>
    </row>
    <row r="157" spans="1:36">
      <c r="A157" s="23"/>
      <c r="J157" s="35"/>
      <c r="K157" s="35"/>
      <c r="L157" s="35"/>
      <c r="M157" s="35"/>
      <c r="N157" s="35"/>
      <c r="O157" s="35"/>
      <c r="P157" s="35"/>
      <c r="Q157" s="35"/>
      <c r="R157" s="35"/>
      <c r="S157" s="35"/>
      <c r="T157" s="35"/>
      <c r="V157" s="35"/>
      <c r="AE157" s="33"/>
    </row>
    <row r="158" spans="1:36" ht="12.75">
      <c r="A158" s="23"/>
      <c r="B158" s="6" t="str">
        <f>"　　"&amp;AA158&amp;"． 一般講演"</f>
        <v>　　e． 一般講演</v>
      </c>
      <c r="J158" s="11" t="s">
        <v>27</v>
      </c>
      <c r="K158" s="36" t="s">
        <v>56</v>
      </c>
      <c r="L158" s="11" t="s">
        <v>29</v>
      </c>
      <c r="M158" s="11" t="s">
        <v>57</v>
      </c>
      <c r="N158" s="11" t="s">
        <v>58</v>
      </c>
      <c r="O158" s="11" t="s">
        <v>59</v>
      </c>
      <c r="P158" s="11" t="s">
        <v>60</v>
      </c>
      <c r="Q158" s="11" t="s">
        <v>61</v>
      </c>
      <c r="R158" s="11" t="s">
        <v>31</v>
      </c>
      <c r="S158" s="11" t="s">
        <v>32</v>
      </c>
      <c r="T158" s="11" t="s">
        <v>62</v>
      </c>
      <c r="U158" s="11" t="s">
        <v>63</v>
      </c>
      <c r="V158" s="47"/>
      <c r="W158" s="26" t="s">
        <v>37</v>
      </c>
      <c r="X158" s="26" t="s">
        <v>38</v>
      </c>
      <c r="Y158" s="37"/>
      <c r="AA158" s="32" t="str">
        <f>CHAR(CODE(AA155)+1)</f>
        <v>e</v>
      </c>
      <c r="AE158" s="33"/>
      <c r="AJ158" s="11" t="s">
        <v>40</v>
      </c>
    </row>
    <row r="159" spans="1:36" ht="18.75" hidden="1">
      <c r="A159" s="23"/>
      <c r="B159" s="56" t="str">
        <f>IF(X159=1,"("&amp;IF(AJ159="","",MID($K$2,3,2)&amp;$L$2&amp;TEXT(J159,"000"))&amp;")",IF(AJ159="","",MID($K$2,3,2)&amp;$L$2&amp;TEXT(J159,"000")))</f>
        <v/>
      </c>
      <c r="C159" s="69" t="str">
        <f>IF(OR(LEFT($AJ159,2)=", ",LEFT($AJ159,2)=": "),RIGHT($AJ159,LEN($AJ159)-2),$AJ159)</f>
        <v/>
      </c>
      <c r="D159" s="69"/>
      <c r="E159" s="69"/>
      <c r="F159" s="69"/>
      <c r="G159" s="69"/>
      <c r="H159" s="69"/>
      <c r="I159" s="60"/>
      <c r="J159" s="11" t="str">
        <f>IF(AJ159="","",MAX($J$33:J158)+1)</f>
        <v/>
      </c>
      <c r="K159" s="36"/>
      <c r="L159" s="38"/>
      <c r="M159" s="11"/>
      <c r="N159" s="11"/>
      <c r="O159" s="11"/>
      <c r="P159" s="11"/>
      <c r="Q159" s="11"/>
      <c r="R159" s="11"/>
      <c r="S159" s="11"/>
      <c r="T159" s="11"/>
      <c r="U159" s="11"/>
      <c r="V159" s="47"/>
      <c r="W159" s="26">
        <f>IF(COUNTIF($L$159:$L159,L159)&gt;1,1,0)</f>
        <v>0</v>
      </c>
      <c r="X159" s="26" t="str">
        <f>IF(U159="","",IF(VALUE($K$2)&gt;VALUE(LEFT(U159,4)),1,0))</f>
        <v/>
      </c>
      <c r="Y159" s="37"/>
      <c r="AE159" s="33"/>
      <c r="AJ159" s="58" t="str">
        <f>IF(K159&amp;L159&amp;M159&amp;N159&amp;O159&amp;P159&amp;Q159&amp;R159&amp;S159="","",K159&amp;IF($L159&lt;&gt;"",": "&amp;$L159,"")&amp;IF($M159&lt;&gt;"",", "&amp;$M159,"")&amp;IF($N159&lt;&gt;"",", "&amp;$N159,"")&amp;IF($O159&lt;&gt;"",", "&amp;$O159,"")&amp;IF($P159&lt;&gt;"",", "&amp;$P159,"")&amp;IF($Q159&lt;&gt;"",", "&amp;$Q159,"")&amp;IF($R159&amp;$S159&lt;&gt;"",", "&amp;$R159,"")&amp;IF($S159&lt;&gt;"","("&amp;S159&amp;")","")&amp;IF($T159&lt;&gt;"",", "&amp;$T159,"")&amp;IF($U159&lt;&gt;"",", "&amp;$U159,""))</f>
        <v/>
      </c>
    </row>
    <row r="160" spans="1:36">
      <c r="A160" s="23"/>
      <c r="J160" s="35"/>
      <c r="K160" s="35"/>
      <c r="L160" s="35"/>
      <c r="M160" s="35"/>
      <c r="N160" s="35"/>
      <c r="O160" s="35"/>
      <c r="P160" s="35"/>
      <c r="Q160" s="35"/>
      <c r="R160" s="35"/>
      <c r="S160" s="35"/>
      <c r="T160" s="35"/>
      <c r="V160" s="35"/>
      <c r="Z160" s="33"/>
      <c r="AA160" s="33"/>
      <c r="AE160" s="33"/>
    </row>
    <row r="161" spans="1:36" ht="12.75">
      <c r="A161" s="23"/>
      <c r="B161" s="6" t="str">
        <f>"　　"&amp;AA161&amp;"． その他"</f>
        <v>　　f． その他</v>
      </c>
      <c r="J161" s="11" t="s">
        <v>27</v>
      </c>
      <c r="K161" s="36" t="s">
        <v>56</v>
      </c>
      <c r="L161" s="11" t="s">
        <v>29</v>
      </c>
      <c r="M161" s="11" t="s">
        <v>57</v>
      </c>
      <c r="N161" s="11" t="s">
        <v>58</v>
      </c>
      <c r="O161" s="11" t="s">
        <v>59</v>
      </c>
      <c r="P161" s="11" t="s">
        <v>60</v>
      </c>
      <c r="Q161" s="11" t="s">
        <v>61</v>
      </c>
      <c r="R161" s="11" t="s">
        <v>31</v>
      </c>
      <c r="S161" s="11" t="s">
        <v>32</v>
      </c>
      <c r="T161" s="11" t="s">
        <v>62</v>
      </c>
      <c r="U161" s="11" t="s">
        <v>63</v>
      </c>
      <c r="V161" s="47"/>
      <c r="W161" s="26" t="s">
        <v>37</v>
      </c>
      <c r="X161" s="26" t="s">
        <v>38</v>
      </c>
      <c r="Y161" s="37"/>
      <c r="AA161" s="32" t="str">
        <f>CHAR(CODE(AA158)+1)</f>
        <v>f</v>
      </c>
      <c r="AE161" s="33"/>
      <c r="AJ161" s="11" t="s">
        <v>40</v>
      </c>
    </row>
    <row r="162" spans="1:36" ht="18.75" hidden="1">
      <c r="A162" s="23"/>
      <c r="B162" s="56" t="str">
        <f>IF(X162=1,"("&amp;IF(AJ162="","",MID($K$2,3,2)&amp;$L$2&amp;TEXT(J162,"000"))&amp;")",IF(AJ162="","",MID($K$2,3,2)&amp;$L$2&amp;TEXT(J162,"000")))</f>
        <v/>
      </c>
      <c r="C162" s="69" t="str">
        <f>IF(OR(LEFT($AJ162,2)=", ",LEFT($AJ162,2)=": "),RIGHT($AJ162,LEN($AJ162)-2),$AJ162)</f>
        <v/>
      </c>
      <c r="D162" s="69"/>
      <c r="E162" s="69"/>
      <c r="F162" s="69"/>
      <c r="G162" s="69"/>
      <c r="H162" s="69"/>
      <c r="I162" s="60"/>
      <c r="J162" s="11" t="str">
        <f>IF(AJ162="","",MAX($J$33:J161)+1)</f>
        <v/>
      </c>
      <c r="K162" s="36"/>
      <c r="L162" s="38"/>
      <c r="M162" s="11"/>
      <c r="N162" s="11"/>
      <c r="O162" s="11"/>
      <c r="P162" s="11"/>
      <c r="Q162" s="11"/>
      <c r="R162" s="11"/>
      <c r="S162" s="11"/>
      <c r="T162" s="11"/>
      <c r="U162" s="11"/>
      <c r="V162" s="47"/>
      <c r="W162" s="26">
        <f>IF(COUNTIF($L$162:$L162,L162)&gt;1,1,0)</f>
        <v>0</v>
      </c>
      <c r="X162" s="26" t="str">
        <f>IF(U162="","",IF(VALUE($K$2)&gt;VALUE(LEFT(U162,4)),1,0))</f>
        <v/>
      </c>
      <c r="Y162" s="37"/>
      <c r="AE162" s="33"/>
      <c r="AJ162" s="58" t="str">
        <f>IF(K162&amp;L162&amp;M162&amp;N162&amp;O162&amp;P162&amp;Q162&amp;R162&amp;S162="","",K162&amp;IF($L162&lt;&gt;"",": "&amp;$L162,"")&amp;IF($M162&lt;&gt;"",", "&amp;$M162,"")&amp;IF($N162&lt;&gt;"",", "&amp;$N162,"")&amp;IF($O162&lt;&gt;"",", "&amp;$O162,"")&amp;IF($P162&lt;&gt;"",", "&amp;$P162,"")&amp;IF($Q162&lt;&gt;"",", "&amp;$Q162,"")&amp;IF($R162&amp;$S162&lt;&gt;"",", "&amp;$R162,"")&amp;IF($S162&lt;&gt;"","("&amp;S162&amp;")","")&amp;IF($T162&lt;&gt;"",", "&amp;$T162,"")&amp;IF($U162&lt;&gt;"",", "&amp;$U162,""))</f>
        <v/>
      </c>
    </row>
    <row r="163" spans="1:36">
      <c r="A163" s="23"/>
      <c r="J163" s="35"/>
      <c r="K163" s="35"/>
      <c r="L163" s="35"/>
      <c r="M163" s="35"/>
      <c r="N163" s="35"/>
      <c r="O163" s="35"/>
      <c r="P163" s="35"/>
      <c r="Q163" s="35"/>
      <c r="R163" s="35"/>
      <c r="S163" s="35"/>
      <c r="T163" s="35"/>
      <c r="AA163" s="33"/>
      <c r="AE163" s="33"/>
    </row>
    <row r="164" spans="1:36" ht="12.75">
      <c r="B164" s="6" t="s">
        <v>77</v>
      </c>
      <c r="J164" s="35" t="str">
        <f>IF(K164="","",MAX($J$46:J163)+1)</f>
        <v/>
      </c>
      <c r="K164" s="35"/>
      <c r="L164" s="35"/>
      <c r="M164" s="35"/>
      <c r="N164" s="35"/>
      <c r="O164" s="35"/>
      <c r="P164" s="35"/>
      <c r="Q164" s="35"/>
      <c r="R164" s="35"/>
      <c r="Z164" s="32">
        <v>1</v>
      </c>
      <c r="AA164" s="33"/>
      <c r="AE164" s="33"/>
    </row>
    <row r="165" spans="1:36">
      <c r="A165" s="23"/>
      <c r="B165" s="14" t="s">
        <v>12</v>
      </c>
      <c r="C165" s="14" t="s">
        <v>78</v>
      </c>
      <c r="D165" s="14" t="s">
        <v>79</v>
      </c>
      <c r="J165" s="35"/>
      <c r="Z165" s="32">
        <f>MAX(Z164)</f>
        <v>1</v>
      </c>
      <c r="AA165" s="33"/>
      <c r="AE165" s="33"/>
    </row>
    <row r="166" spans="1:36" s="33" customFormat="1" hidden="1">
      <c r="A166" s="51"/>
      <c r="B166" s="66"/>
      <c r="C166" s="67"/>
      <c r="D166" s="67"/>
      <c r="E166" s="32"/>
      <c r="F166" s="32"/>
      <c r="G166" s="32"/>
      <c r="H166" s="52"/>
      <c r="I166" s="32"/>
      <c r="J166" s="35"/>
      <c r="K166" s="35"/>
      <c r="L166" s="35"/>
      <c r="M166" s="35"/>
      <c r="N166" s="35"/>
      <c r="O166" s="35"/>
      <c r="P166" s="35"/>
      <c r="Q166" s="35"/>
      <c r="R166" s="35"/>
      <c r="S166" s="35"/>
      <c r="T166" s="35"/>
      <c r="U166" s="35"/>
      <c r="V166" s="35"/>
      <c r="W166" s="37"/>
      <c r="X166" s="37"/>
      <c r="Y166" s="37"/>
      <c r="Z166" s="32"/>
      <c r="AB166" s="32"/>
      <c r="AC166" s="32"/>
      <c r="AD166" s="32"/>
    </row>
    <row r="167" spans="1:36" ht="12.75">
      <c r="A167" s="23"/>
      <c r="B167" s="6"/>
      <c r="J167" s="35"/>
      <c r="K167" s="35"/>
      <c r="L167" s="35"/>
      <c r="M167" s="35"/>
      <c r="N167" s="35"/>
      <c r="O167" s="35"/>
      <c r="P167" s="35"/>
      <c r="Q167" s="35"/>
      <c r="R167" s="35"/>
      <c r="S167" s="35"/>
      <c r="T167" s="35"/>
      <c r="U167" s="35"/>
      <c r="V167" s="35"/>
      <c r="W167" s="37"/>
      <c r="X167" s="37"/>
      <c r="Y167" s="37"/>
      <c r="Z167" s="33"/>
      <c r="AA167" s="33"/>
      <c r="AE167" s="33"/>
    </row>
    <row r="168" spans="1:36" ht="12.75">
      <c r="A168" s="23"/>
      <c r="B168" s="6" t="s">
        <v>80</v>
      </c>
      <c r="J168" s="11" t="s">
        <v>27</v>
      </c>
      <c r="K168" s="36" t="s">
        <v>81</v>
      </c>
      <c r="L168" s="11" t="s">
        <v>29</v>
      </c>
      <c r="M168" s="11" t="s">
        <v>82</v>
      </c>
      <c r="N168" s="11" t="s">
        <v>83</v>
      </c>
      <c r="O168" s="11" t="s">
        <v>84</v>
      </c>
      <c r="P168" s="48"/>
      <c r="Q168" s="35"/>
      <c r="R168" s="35"/>
      <c r="S168" s="35"/>
      <c r="T168" s="35"/>
      <c r="U168" s="35"/>
      <c r="V168" s="49"/>
      <c r="W168" s="26" t="s">
        <v>37</v>
      </c>
      <c r="X168" s="26" t="s">
        <v>38</v>
      </c>
      <c r="Y168" s="37"/>
      <c r="Z168" s="33"/>
      <c r="AA168" s="33"/>
      <c r="AE168" s="33"/>
      <c r="AJ168" s="11" t="s">
        <v>40</v>
      </c>
    </row>
    <row r="169" spans="1:36" ht="18.75" hidden="1">
      <c r="A169" s="23"/>
      <c r="B169" s="56" t="str">
        <f>IF(X169=1,"("&amp;IF(AJ169="","",MID($K$2,3,2)&amp;$L$2&amp;TEXT(J169,"000"))&amp;")",IF(AJ169="","",MID($K$2,3,2)&amp;$L$2&amp;TEXT(J169,"000")))</f>
        <v/>
      </c>
      <c r="C169" s="69" t="str">
        <f>IF(OR(LEFT($AJ169,2)=", ",LEFT($AJ169,2)=": "),RIGHT($AJ169,LEN($AJ169)-2),$AJ169)</f>
        <v/>
      </c>
      <c r="D169" s="69"/>
      <c r="E169" s="69"/>
      <c r="F169" s="69"/>
      <c r="G169" s="69"/>
      <c r="H169" s="69"/>
      <c r="J169" s="11" t="str">
        <f>IF(AJ169="","",MAX($J$33:J168)+1)</f>
        <v/>
      </c>
      <c r="K169" s="11"/>
      <c r="L169" s="11"/>
      <c r="M169" s="11"/>
      <c r="N169" s="11"/>
      <c r="O169" s="11"/>
      <c r="P169" s="48"/>
      <c r="Q169" s="35"/>
      <c r="R169" s="35"/>
      <c r="S169" s="35"/>
      <c r="T169" s="35"/>
      <c r="U169" s="35"/>
      <c r="V169" s="49"/>
      <c r="W169" s="26">
        <f>IF(COUNTIF($L$169:$L169,L169)&gt;1,1,0)</f>
        <v>0</v>
      </c>
      <c r="X169" s="26" t="str">
        <f>IF(O169="","",IF(VALUE($K$2)&gt;VALUE(LEFT(O169,4)),1,0))</f>
        <v/>
      </c>
      <c r="AJ169" s="58" t="str">
        <f>IF(K169&amp;L169&amp;M169&amp;N169&amp;O169="","",K169&amp;IF($L169&lt;&gt;"",": "&amp;$L169,"")&amp;IF($M169&lt;&gt;"",", "&amp;$M169,"")&amp;IF($N169&amp;$O169&lt;&gt;"",", "&amp;$N169,"")&amp;IF($O169&lt;&gt;"",IF(LEFT($O169,4)="9999","-現在","-"&amp;$O169),""))</f>
        <v/>
      </c>
    </row>
    <row r="170" spans="1:36" ht="12.75">
      <c r="A170" s="23"/>
      <c r="B170" s="6"/>
      <c r="J170" s="35"/>
      <c r="K170" s="35"/>
      <c r="L170" s="35"/>
      <c r="M170" s="35"/>
      <c r="N170" s="35"/>
      <c r="O170" s="35"/>
      <c r="P170" s="35"/>
      <c r="Q170" s="35"/>
      <c r="R170" s="35"/>
      <c r="S170" s="35"/>
      <c r="T170" s="35"/>
      <c r="U170" s="35"/>
      <c r="V170" s="35"/>
      <c r="W170" s="37"/>
      <c r="X170" s="37"/>
      <c r="Y170" s="37"/>
      <c r="Z170" s="33"/>
      <c r="AA170" s="33"/>
      <c r="AE170" s="33"/>
    </row>
    <row r="171" spans="1:36" ht="14.25">
      <c r="B171" s="5" t="s">
        <v>85</v>
      </c>
      <c r="J171" s="35"/>
      <c r="Z171" s="33"/>
      <c r="AA171" s="33"/>
      <c r="AE171" s="33"/>
    </row>
    <row r="172" spans="1:36" ht="12.75">
      <c r="B172" s="6" t="s">
        <v>86</v>
      </c>
      <c r="Z172" s="33"/>
      <c r="AA172" s="33"/>
      <c r="AE172" s="33"/>
    </row>
    <row r="173" spans="1:36">
      <c r="A173" s="23"/>
      <c r="B173" s="14" t="s">
        <v>12</v>
      </c>
      <c r="C173" s="14" t="s">
        <v>87</v>
      </c>
      <c r="D173" s="14" t="s">
        <v>88</v>
      </c>
      <c r="E173" s="14" t="s">
        <v>89</v>
      </c>
      <c r="F173" s="14" t="s">
        <v>90</v>
      </c>
      <c r="G173" s="14" t="s">
        <v>91</v>
      </c>
      <c r="H173" s="14" t="s">
        <v>92</v>
      </c>
      <c r="K173" s="11" t="s">
        <v>93</v>
      </c>
      <c r="L173" s="11" t="s">
        <v>94</v>
      </c>
      <c r="Z173" s="33"/>
      <c r="AA173" s="33"/>
      <c r="AE173" s="33"/>
    </row>
    <row r="174" spans="1:36" s="33" customFormat="1" hidden="1">
      <c r="A174" s="51"/>
      <c r="B174" s="57"/>
      <c r="C174" s="57"/>
      <c r="D174" s="57"/>
      <c r="E174" s="57"/>
      <c r="F174" s="57"/>
      <c r="G174" s="57" t="str">
        <f>IF($K174&amp;$L174&lt;&gt;"",$K174,"")&amp;IF($L174&lt;&gt;"",IF(LEFT($L174,4)="9999","-現在","-"&amp;$L174),"")</f>
        <v/>
      </c>
      <c r="H174" s="62"/>
      <c r="I174" s="32"/>
      <c r="K174" s="11"/>
      <c r="L174" s="11"/>
      <c r="M174" s="32"/>
      <c r="N174" s="32"/>
      <c r="O174" s="32"/>
      <c r="P174" s="32"/>
      <c r="Q174" s="32"/>
      <c r="R174" s="32"/>
      <c r="S174" s="32"/>
      <c r="T174" s="32"/>
      <c r="U174" s="32"/>
      <c r="V174" s="32"/>
      <c r="W174" s="32"/>
      <c r="X174" s="32"/>
      <c r="Y174" s="32"/>
      <c r="AB174" s="32"/>
      <c r="AC174" s="32"/>
      <c r="AD174" s="32"/>
    </row>
    <row r="175" spans="1:36">
      <c r="A175" s="23"/>
    </row>
    <row r="176" spans="1:36">
      <c r="A176" s="23"/>
      <c r="B176" s="14" t="s">
        <v>12</v>
      </c>
      <c r="C176" s="14" t="s">
        <v>95</v>
      </c>
      <c r="D176" s="14" t="s">
        <v>96</v>
      </c>
      <c r="E176" s="14" t="s">
        <v>89</v>
      </c>
      <c r="F176" s="14" t="s">
        <v>90</v>
      </c>
      <c r="G176" s="14" t="s">
        <v>91</v>
      </c>
      <c r="H176" s="14" t="s">
        <v>92</v>
      </c>
      <c r="K176" s="11" t="s">
        <v>93</v>
      </c>
      <c r="L176" s="11" t="s">
        <v>94</v>
      </c>
      <c r="Z176" s="33"/>
      <c r="AA176" s="33"/>
      <c r="AE176" s="33"/>
    </row>
    <row r="177" spans="1:31" s="33" customFormat="1" hidden="1">
      <c r="A177" s="51"/>
      <c r="B177" s="57"/>
      <c r="C177" s="57"/>
      <c r="D177" s="57"/>
      <c r="E177" s="57"/>
      <c r="F177" s="57"/>
      <c r="G177" s="57" t="str">
        <f>IF($K177&amp;$L177&lt;&gt;"",$K177,"")&amp;IF($L177&lt;&gt;"",IF(LEFT($L177,4)="9999","-現在","-"&amp;$L177),"")</f>
        <v/>
      </c>
      <c r="H177" s="62"/>
      <c r="I177" s="32"/>
      <c r="K177" s="11"/>
      <c r="L177" s="11"/>
      <c r="M177" s="32"/>
      <c r="N177" s="32"/>
      <c r="O177" s="32"/>
      <c r="P177" s="32"/>
      <c r="Q177" s="32"/>
      <c r="R177" s="32"/>
      <c r="S177" s="32"/>
      <c r="T177" s="32"/>
      <c r="U177" s="32"/>
      <c r="V177" s="32"/>
      <c r="W177" s="32"/>
      <c r="X177" s="32"/>
      <c r="Y177" s="32"/>
      <c r="AB177" s="32"/>
      <c r="AC177" s="32"/>
      <c r="AD177" s="32"/>
    </row>
    <row r="178" spans="1:31">
      <c r="A178" s="23"/>
      <c r="B178" s="15"/>
      <c r="C178" s="15"/>
      <c r="D178" s="15"/>
      <c r="E178" s="15"/>
      <c r="F178" s="15"/>
      <c r="G178" s="15"/>
      <c r="H178" s="15"/>
      <c r="I178" s="34"/>
      <c r="K178" s="34"/>
      <c r="L178" s="34"/>
      <c r="M178" s="34"/>
      <c r="N178" s="34"/>
      <c r="O178" s="34"/>
      <c r="P178" s="34"/>
      <c r="Q178" s="34"/>
      <c r="R178" s="34"/>
      <c r="S178" s="34"/>
      <c r="T178" s="34"/>
      <c r="U178" s="33"/>
      <c r="V178" s="33"/>
      <c r="W178" s="33"/>
      <c r="X178" s="33"/>
      <c r="Y178" s="33"/>
      <c r="Z178" s="33"/>
      <c r="AA178" s="33"/>
      <c r="AE178" s="33"/>
    </row>
    <row r="179" spans="1:31">
      <c r="A179" s="23"/>
      <c r="B179" s="14" t="s">
        <v>12</v>
      </c>
      <c r="C179" s="14" t="s">
        <v>97</v>
      </c>
      <c r="D179" s="14" t="s">
        <v>96</v>
      </c>
      <c r="E179" s="14" t="s">
        <v>98</v>
      </c>
      <c r="F179" s="14" t="s">
        <v>91</v>
      </c>
      <c r="G179" s="14" t="s">
        <v>99</v>
      </c>
      <c r="H179" s="21"/>
      <c r="K179" s="11" t="s">
        <v>93</v>
      </c>
      <c r="L179" s="11" t="s">
        <v>94</v>
      </c>
      <c r="Z179" s="33"/>
      <c r="AA179" s="33"/>
      <c r="AE179" s="33"/>
    </row>
    <row r="180" spans="1:31" s="33" customFormat="1" hidden="1">
      <c r="A180" s="51"/>
      <c r="B180" s="57"/>
      <c r="C180" s="57"/>
      <c r="D180" s="57"/>
      <c r="E180" s="57"/>
      <c r="F180" s="57" t="str">
        <f>IF($K180&amp;$L180&lt;&gt;"",$K180,"")&amp;IF($L180&lt;&gt;"",IF(LEFT($L180,4)="9999","-現在","-"&amp;$L180),"")</f>
        <v/>
      </c>
      <c r="G180" s="64"/>
      <c r="H180" s="53"/>
      <c r="I180" s="32"/>
      <c r="K180" s="11"/>
      <c r="L180" s="11"/>
      <c r="M180" s="32"/>
      <c r="N180" s="32"/>
      <c r="O180" s="32"/>
      <c r="P180" s="32"/>
      <c r="Q180" s="32"/>
      <c r="R180" s="32"/>
      <c r="S180" s="32"/>
      <c r="T180" s="32"/>
      <c r="U180" s="32"/>
      <c r="V180" s="32"/>
      <c r="W180" s="32"/>
      <c r="X180" s="32"/>
      <c r="Y180" s="32"/>
      <c r="AB180" s="32"/>
      <c r="AC180" s="32"/>
      <c r="AD180" s="32"/>
    </row>
    <row r="181" spans="1:31">
      <c r="A181" s="23"/>
      <c r="B181" s="19"/>
      <c r="C181" s="19"/>
      <c r="D181" s="19"/>
      <c r="E181" s="19"/>
      <c r="F181" s="19"/>
      <c r="G181" s="19"/>
      <c r="H181" s="27"/>
      <c r="Z181" s="33"/>
      <c r="AA181" s="33"/>
      <c r="AE181" s="33"/>
    </row>
    <row r="182" spans="1:31">
      <c r="A182" s="23"/>
      <c r="B182" s="14" t="s">
        <v>12</v>
      </c>
      <c r="C182" s="14" t="s">
        <v>97</v>
      </c>
      <c r="D182" s="14" t="s">
        <v>96</v>
      </c>
      <c r="E182" s="14" t="s">
        <v>98</v>
      </c>
      <c r="F182" s="14" t="s">
        <v>91</v>
      </c>
      <c r="G182" s="14" t="s">
        <v>99</v>
      </c>
      <c r="H182" s="21"/>
      <c r="K182" s="11" t="s">
        <v>93</v>
      </c>
      <c r="L182" s="11" t="s">
        <v>94</v>
      </c>
      <c r="Z182" s="33"/>
      <c r="AA182" s="33"/>
      <c r="AE182" s="33"/>
    </row>
    <row r="183" spans="1:31" s="33" customFormat="1" hidden="1">
      <c r="A183" s="51"/>
      <c r="B183" s="57"/>
      <c r="C183" s="57"/>
      <c r="D183" s="57"/>
      <c r="E183" s="57"/>
      <c r="F183" s="57" t="str">
        <f>IF($K183&amp;$L183&lt;&gt;"",$K183,"")&amp;IF($L183&lt;&gt;"",IF(LEFT($L183,4)="9999","-現在","-"&amp;$L183),"")</f>
        <v/>
      </c>
      <c r="G183" s="64"/>
      <c r="H183" s="53"/>
      <c r="I183" s="32"/>
      <c r="K183" s="11"/>
      <c r="L183" s="11"/>
      <c r="M183" s="32"/>
      <c r="N183" s="32"/>
      <c r="O183" s="32"/>
      <c r="P183" s="32"/>
      <c r="Q183" s="32"/>
      <c r="R183" s="32"/>
      <c r="S183" s="32"/>
      <c r="T183" s="32"/>
      <c r="U183" s="32"/>
      <c r="V183" s="32"/>
      <c r="W183" s="32"/>
      <c r="X183" s="32"/>
      <c r="Y183" s="32"/>
      <c r="AB183" s="32"/>
      <c r="AC183" s="32"/>
      <c r="AD183" s="32"/>
    </row>
    <row r="184" spans="1:31">
      <c r="A184" s="23"/>
      <c r="B184" s="19"/>
      <c r="C184" s="19"/>
      <c r="D184" s="19"/>
      <c r="E184" s="19"/>
      <c r="F184" s="19"/>
      <c r="G184" s="19"/>
      <c r="H184" s="27"/>
      <c r="Z184" s="33"/>
      <c r="AA184" s="33"/>
      <c r="AE184" s="33"/>
    </row>
    <row r="185" spans="1:31" ht="12.75">
      <c r="B185" s="6" t="s">
        <v>100</v>
      </c>
      <c r="I185" s="33"/>
      <c r="J185" s="33"/>
      <c r="K185" s="33"/>
      <c r="L185" s="33"/>
      <c r="M185" s="33"/>
      <c r="N185" s="33"/>
      <c r="O185" s="33"/>
      <c r="P185" s="33"/>
      <c r="Q185" s="33"/>
      <c r="R185" s="33"/>
      <c r="S185" s="33"/>
      <c r="T185" s="33"/>
      <c r="U185" s="33"/>
      <c r="V185" s="33"/>
      <c r="W185" s="33"/>
      <c r="X185" s="33"/>
      <c r="Y185" s="33"/>
      <c r="Z185" s="33"/>
      <c r="AA185" s="33"/>
      <c r="AE185" s="33"/>
    </row>
    <row r="186" spans="1:31">
      <c r="B186" s="14" t="s">
        <v>101</v>
      </c>
      <c r="C186" s="10">
        <f>COUNTA(奨学寄附金!B:B)-2</f>
        <v>0</v>
      </c>
      <c r="I186" s="33"/>
      <c r="J186" s="33"/>
      <c r="K186" s="33"/>
      <c r="L186" s="33"/>
      <c r="M186" s="33"/>
      <c r="N186" s="33"/>
      <c r="O186" s="33"/>
      <c r="P186" s="33"/>
      <c r="Q186" s="33"/>
      <c r="R186" s="33"/>
      <c r="S186" s="33"/>
      <c r="T186" s="33"/>
      <c r="U186" s="33"/>
      <c r="V186" s="33"/>
      <c r="W186" s="33"/>
      <c r="X186" s="33"/>
      <c r="Y186" s="33"/>
      <c r="Z186" s="33"/>
      <c r="AA186" s="33"/>
      <c r="AE186" s="33"/>
    </row>
    <row r="187" spans="1:31">
      <c r="B187" s="14" t="s">
        <v>102</v>
      </c>
      <c r="C187" s="63">
        <f>SUM(奨学寄附金!F:F)</f>
        <v>0</v>
      </c>
      <c r="I187" s="33"/>
      <c r="J187" s="33"/>
      <c r="K187" s="33"/>
      <c r="L187" s="33"/>
      <c r="M187" s="33"/>
      <c r="N187" s="33"/>
      <c r="O187" s="33"/>
      <c r="P187" s="33"/>
      <c r="Q187" s="33"/>
      <c r="R187" s="33"/>
      <c r="S187" s="33"/>
      <c r="T187" s="33"/>
      <c r="U187" s="33"/>
      <c r="V187" s="33"/>
      <c r="W187" s="33"/>
      <c r="X187" s="33"/>
      <c r="Y187" s="33"/>
      <c r="Z187" s="33"/>
      <c r="AA187" s="33"/>
      <c r="AE187" s="33"/>
    </row>
    <row r="189" spans="1:31" ht="14.25">
      <c r="B189" s="5" t="s">
        <v>103</v>
      </c>
      <c r="I189" s="33"/>
      <c r="J189" s="33"/>
      <c r="K189" s="33"/>
      <c r="L189" s="33"/>
      <c r="M189" s="33"/>
      <c r="N189" s="33"/>
      <c r="O189" s="33"/>
      <c r="P189" s="33"/>
      <c r="Q189" s="33"/>
      <c r="R189" s="33"/>
      <c r="S189" s="33"/>
      <c r="T189" s="33"/>
      <c r="U189" s="33"/>
      <c r="V189" s="33"/>
      <c r="W189" s="33"/>
      <c r="X189" s="33"/>
      <c r="Y189" s="33"/>
      <c r="Z189" s="33"/>
      <c r="AA189" s="33"/>
      <c r="AE189" s="33"/>
    </row>
    <row r="190" spans="1:31" ht="12.75">
      <c r="B190" s="6" t="s">
        <v>104</v>
      </c>
      <c r="I190" s="33"/>
      <c r="J190" s="33"/>
      <c r="K190" s="33"/>
      <c r="L190" s="33"/>
      <c r="M190" s="33"/>
      <c r="N190" s="33"/>
      <c r="O190" s="33"/>
      <c r="P190" s="33"/>
      <c r="Q190" s="33"/>
      <c r="R190" s="33"/>
      <c r="S190" s="33"/>
      <c r="T190" s="33"/>
      <c r="U190" s="33"/>
      <c r="V190" s="33"/>
      <c r="W190" s="33"/>
      <c r="X190" s="33"/>
      <c r="Y190" s="33"/>
      <c r="Z190" s="33"/>
      <c r="AA190" s="33"/>
      <c r="AE190" s="33"/>
    </row>
    <row r="191" spans="1:31">
      <c r="A191" s="23"/>
      <c r="B191" s="14" t="s">
        <v>12</v>
      </c>
      <c r="C191" s="14" t="s">
        <v>105</v>
      </c>
      <c r="D191" s="14" t="s">
        <v>106</v>
      </c>
      <c r="E191" s="14" t="s">
        <v>107</v>
      </c>
      <c r="F191" s="14" t="s">
        <v>59</v>
      </c>
      <c r="J191" s="33"/>
      <c r="K191" s="11" t="s">
        <v>93</v>
      </c>
      <c r="L191" s="11" t="s">
        <v>94</v>
      </c>
      <c r="M191" s="33"/>
      <c r="N191" s="33"/>
      <c r="O191" s="33"/>
      <c r="P191" s="33"/>
      <c r="Q191" s="33"/>
      <c r="R191" s="33"/>
      <c r="S191" s="33"/>
      <c r="T191" s="33"/>
      <c r="U191" s="33"/>
      <c r="V191" s="33"/>
      <c r="W191" s="33"/>
      <c r="X191" s="33"/>
      <c r="Y191" s="33"/>
      <c r="Z191" s="33"/>
      <c r="AA191" s="33"/>
      <c r="AE191" s="33"/>
    </row>
    <row r="192" spans="1:31" hidden="1">
      <c r="A192" s="23"/>
      <c r="B192" s="57"/>
      <c r="C192" s="57"/>
      <c r="D192" s="57"/>
      <c r="E192" s="57" t="str">
        <f>IF($K192&amp;$L192&lt;&gt;"",$K192,"")&amp;IF($L192&lt;&gt;"",IF(LEFT($L192,4)="9999","-現在","-"&amp;$L192),"")</f>
        <v/>
      </c>
      <c r="F192" s="57"/>
      <c r="J192" s="33"/>
      <c r="K192" s="11"/>
      <c r="L192" s="11"/>
      <c r="M192" s="33"/>
      <c r="N192" s="33"/>
      <c r="O192" s="33"/>
      <c r="P192" s="33"/>
      <c r="Q192" s="33"/>
      <c r="R192" s="33"/>
      <c r="S192" s="33"/>
      <c r="T192" s="33"/>
      <c r="U192" s="33"/>
      <c r="V192" s="33"/>
      <c r="W192" s="33"/>
      <c r="X192" s="33"/>
      <c r="Y192" s="33"/>
      <c r="Z192" s="33"/>
      <c r="AA192" s="33"/>
      <c r="AE192" s="33"/>
    </row>
    <row r="193" spans="1:49" ht="14.25">
      <c r="A193" s="23"/>
      <c r="B193" s="5"/>
      <c r="L193" s="33"/>
      <c r="M193" s="33"/>
      <c r="N193" s="33"/>
      <c r="O193" s="33"/>
      <c r="P193" s="33"/>
      <c r="Q193" s="33"/>
      <c r="R193" s="33"/>
      <c r="S193" s="33"/>
      <c r="T193" s="33"/>
      <c r="U193" s="33"/>
      <c r="V193" s="33"/>
      <c r="W193" s="33"/>
      <c r="X193" s="33"/>
      <c r="Y193" s="33"/>
      <c r="Z193" s="33"/>
      <c r="AA193" s="33"/>
      <c r="AE193" s="33"/>
    </row>
    <row r="194" spans="1:49" ht="12.75">
      <c r="B194" s="6" t="s">
        <v>108</v>
      </c>
      <c r="L194" s="33"/>
      <c r="M194" s="33"/>
      <c r="N194" s="33"/>
      <c r="O194" s="33"/>
      <c r="P194" s="33"/>
      <c r="Q194" s="33"/>
      <c r="R194" s="33"/>
      <c r="S194" s="33"/>
      <c r="T194" s="33"/>
      <c r="U194" s="33"/>
      <c r="V194" s="33"/>
      <c r="W194" s="33"/>
      <c r="X194" s="33"/>
      <c r="Y194" s="33"/>
      <c r="Z194" s="33"/>
      <c r="AA194" s="33"/>
      <c r="AE194" s="33"/>
    </row>
    <row r="195" spans="1:49">
      <c r="A195" s="23"/>
      <c r="B195" s="14" t="s">
        <v>109</v>
      </c>
      <c r="C195" s="14" t="s">
        <v>110</v>
      </c>
      <c r="D195" s="14" t="s">
        <v>111</v>
      </c>
      <c r="L195" s="33"/>
      <c r="M195" s="33"/>
      <c r="N195" s="33"/>
      <c r="O195" s="33"/>
      <c r="P195" s="33"/>
      <c r="Q195" s="33"/>
      <c r="R195" s="33"/>
      <c r="S195" s="33"/>
      <c r="T195" s="33"/>
      <c r="U195" s="33"/>
      <c r="V195" s="33"/>
      <c r="W195" s="33"/>
      <c r="X195" s="33"/>
      <c r="Y195" s="33"/>
      <c r="Z195" s="33"/>
      <c r="AA195" s="33"/>
      <c r="AE195" s="33"/>
    </row>
    <row r="196" spans="1:49" s="33" customFormat="1">
      <c r="A196" s="51"/>
      <c r="B196" s="57" t="s">
        <v>112</v>
      </c>
      <c r="C196" s="57" t="s">
        <v>113</v>
      </c>
      <c r="D196" s="57" t="s">
        <v>72</v>
      </c>
      <c r="E196" s="32"/>
      <c r="F196" s="32"/>
      <c r="G196" s="32"/>
      <c r="H196" s="52"/>
      <c r="I196" s="32"/>
      <c r="J196" s="32"/>
      <c r="K196" s="32"/>
      <c r="AB196" s="32"/>
      <c r="AC196" s="32"/>
      <c r="AD196" s="32"/>
    </row>
    <row r="197" spans="1:49">
      <c r="A197" s="51"/>
      <c r="B197" s="57" t="s">
        <v>114</v>
      </c>
      <c r="C197" s="57" t="s">
        <v>113</v>
      </c>
      <c r="D197" s="57" t="s">
        <v>72</v>
      </c>
      <c r="E197" s="32"/>
      <c r="F197" s="32"/>
      <c r="G197" s="32"/>
      <c r="H197" s="52"/>
      <c r="L197" s="33"/>
      <c r="M197" s="33"/>
      <c r="N197" s="33"/>
      <c r="O197" s="33"/>
      <c r="P197" s="33"/>
      <c r="Q197" s="33"/>
      <c r="R197" s="33"/>
      <c r="S197" s="33"/>
      <c r="T197" s="33"/>
      <c r="U197" s="33"/>
      <c r="V197" s="33"/>
      <c r="W197" s="33"/>
      <c r="X197" s="33"/>
      <c r="Y197" s="33"/>
      <c r="Z197" s="33"/>
      <c r="AA197" s="33"/>
      <c r="AE197" s="33"/>
      <c r="AR197" s="33"/>
      <c r="AS197" s="33"/>
      <c r="AT197" s="33"/>
      <c r="AU197" s="33"/>
      <c r="AV197" s="33"/>
      <c r="AW197" s="33"/>
    </row>
    <row r="198" spans="1:49">
      <c r="A198" s="51"/>
      <c r="B198" s="57" t="s">
        <v>115</v>
      </c>
      <c r="C198" s="57" t="s">
        <v>116</v>
      </c>
      <c r="D198" s="57" t="s">
        <v>72</v>
      </c>
      <c r="E198" s="32"/>
      <c r="F198" s="32"/>
      <c r="G198" s="32"/>
      <c r="H198" s="52"/>
      <c r="L198" s="33"/>
      <c r="M198" s="33"/>
      <c r="N198" s="33"/>
      <c r="O198" s="33"/>
      <c r="P198" s="33"/>
      <c r="Q198" s="33"/>
      <c r="R198" s="33"/>
      <c r="S198" s="33"/>
      <c r="T198" s="33"/>
      <c r="U198" s="33"/>
      <c r="V198" s="33"/>
      <c r="W198" s="33"/>
      <c r="X198" s="33"/>
      <c r="Y198" s="33"/>
      <c r="Z198" s="33"/>
      <c r="AA198" s="33"/>
      <c r="AE198" s="33"/>
      <c r="AR198" s="33"/>
      <c r="AS198" s="33"/>
      <c r="AT198" s="33"/>
      <c r="AU198" s="33"/>
      <c r="AV198" s="33"/>
      <c r="AW198" s="33"/>
    </row>
    <row r="199" spans="1:49">
      <c r="A199" s="51"/>
      <c r="B199" s="57" t="s">
        <v>117</v>
      </c>
      <c r="C199" s="57" t="s">
        <v>118</v>
      </c>
      <c r="D199" s="57" t="s">
        <v>72</v>
      </c>
      <c r="E199" s="32"/>
      <c r="F199" s="32"/>
      <c r="G199" s="32"/>
      <c r="H199" s="52"/>
      <c r="L199" s="33"/>
      <c r="M199" s="33"/>
      <c r="N199" s="33"/>
      <c r="O199" s="33"/>
      <c r="P199" s="33"/>
      <c r="Q199" s="33"/>
      <c r="R199" s="33"/>
      <c r="S199" s="33"/>
      <c r="T199" s="33"/>
      <c r="U199" s="33"/>
      <c r="V199" s="33"/>
      <c r="W199" s="33"/>
      <c r="X199" s="33"/>
      <c r="Y199" s="33"/>
      <c r="Z199" s="33"/>
      <c r="AA199" s="33"/>
      <c r="AE199" s="33"/>
      <c r="AR199" s="33"/>
      <c r="AS199" s="33"/>
      <c r="AT199" s="33"/>
      <c r="AU199" s="33"/>
      <c r="AV199" s="33"/>
      <c r="AW199" s="33"/>
    </row>
    <row r="200" spans="1:49">
      <c r="A200" s="23"/>
      <c r="I200" s="33"/>
      <c r="J200" s="33"/>
      <c r="K200" s="33"/>
      <c r="L200" s="33"/>
      <c r="M200" s="33"/>
      <c r="N200" s="33"/>
      <c r="O200" s="33"/>
      <c r="P200" s="33"/>
      <c r="Q200" s="33"/>
      <c r="R200" s="33"/>
      <c r="S200" s="33"/>
      <c r="T200" s="33"/>
      <c r="U200" s="33"/>
      <c r="V200" s="33"/>
      <c r="W200" s="33"/>
      <c r="X200" s="33"/>
      <c r="Y200" s="33"/>
      <c r="Z200" s="33"/>
      <c r="AA200" s="33"/>
      <c r="AE200" s="33"/>
    </row>
    <row r="201" spans="1:49" ht="12.75">
      <c r="B201" s="6" t="s">
        <v>119</v>
      </c>
      <c r="I201" s="33"/>
      <c r="J201" s="33"/>
      <c r="K201" s="33"/>
      <c r="L201" s="33"/>
      <c r="M201" s="33"/>
      <c r="N201" s="33"/>
      <c r="O201" s="33"/>
      <c r="P201" s="33"/>
      <c r="Q201" s="33"/>
      <c r="R201" s="33"/>
      <c r="S201" s="33"/>
      <c r="T201" s="33"/>
      <c r="U201" s="33"/>
      <c r="V201" s="33"/>
      <c r="W201" s="33"/>
      <c r="X201" s="33"/>
      <c r="Y201" s="33"/>
      <c r="Z201" s="33"/>
      <c r="AA201" s="33"/>
      <c r="AE201" s="33"/>
    </row>
    <row r="202" spans="1:49" ht="24">
      <c r="A202" s="23"/>
      <c r="B202" s="17" t="s">
        <v>120</v>
      </c>
      <c r="C202" s="18" t="s">
        <v>106</v>
      </c>
      <c r="D202" s="18" t="s">
        <v>111</v>
      </c>
      <c r="I202" s="33"/>
      <c r="J202" s="33"/>
      <c r="K202" s="33"/>
      <c r="L202" s="33"/>
      <c r="M202" s="33"/>
      <c r="N202" s="33"/>
      <c r="O202" s="33"/>
      <c r="P202" s="33"/>
      <c r="Q202" s="33"/>
      <c r="R202" s="33"/>
      <c r="S202" s="33"/>
      <c r="T202" s="33"/>
      <c r="U202" s="33"/>
      <c r="V202" s="33"/>
      <c r="W202" s="33"/>
      <c r="X202" s="33"/>
      <c r="Y202" s="33"/>
      <c r="Z202" s="33"/>
      <c r="AA202" s="33"/>
      <c r="AE202" s="33"/>
    </row>
    <row r="203" spans="1:49" s="33" customFormat="1" ht="24">
      <c r="A203" s="51"/>
      <c r="B203" s="57" t="s">
        <v>121</v>
      </c>
      <c r="C203" s="57" t="s">
        <v>71</v>
      </c>
      <c r="D203" s="57" t="s">
        <v>72</v>
      </c>
      <c r="AB203" s="32"/>
      <c r="AC203" s="32"/>
      <c r="AD203" s="32"/>
    </row>
    <row r="204" spans="1:49" ht="36">
      <c r="A204" s="51"/>
      <c r="B204" s="57" t="s">
        <v>121</v>
      </c>
      <c r="C204" s="57" t="s">
        <v>74</v>
      </c>
      <c r="D204" s="57" t="s">
        <v>72</v>
      </c>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E204" s="33"/>
      <c r="AR204" s="33"/>
      <c r="AS204" s="33"/>
      <c r="AT204" s="33"/>
      <c r="AU204" s="33"/>
      <c r="AV204" s="33"/>
      <c r="AW204" s="33"/>
    </row>
    <row r="205" spans="1:49" ht="24">
      <c r="A205" s="51"/>
      <c r="B205" s="57" t="s">
        <v>121</v>
      </c>
      <c r="C205" s="57" t="s">
        <v>71</v>
      </c>
      <c r="D205" s="57" t="s">
        <v>72</v>
      </c>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E205" s="33"/>
      <c r="AR205" s="33"/>
      <c r="AS205" s="33"/>
      <c r="AT205" s="33"/>
      <c r="AU205" s="33"/>
      <c r="AV205" s="33"/>
      <c r="AW205" s="33"/>
    </row>
    <row r="206" spans="1:49" ht="36">
      <c r="A206" s="51"/>
      <c r="B206" s="57" t="s">
        <v>121</v>
      </c>
      <c r="C206" s="57" t="s">
        <v>74</v>
      </c>
      <c r="D206" s="57" t="s">
        <v>72</v>
      </c>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E206" s="33"/>
      <c r="AR206" s="33"/>
      <c r="AS206" s="33"/>
      <c r="AT206" s="33"/>
      <c r="AU206" s="33"/>
      <c r="AV206" s="33"/>
      <c r="AW206" s="33"/>
    </row>
    <row r="207" spans="1:49">
      <c r="A207" s="23"/>
      <c r="I207" s="33"/>
      <c r="J207" s="33"/>
      <c r="K207" s="33"/>
      <c r="L207" s="33"/>
      <c r="M207" s="33"/>
      <c r="N207" s="33"/>
      <c r="O207" s="33"/>
      <c r="P207" s="33"/>
      <c r="Q207" s="33"/>
      <c r="R207" s="33"/>
      <c r="S207" s="33"/>
      <c r="T207" s="33"/>
      <c r="U207" s="33"/>
      <c r="V207" s="33"/>
      <c r="W207" s="33"/>
      <c r="X207" s="33"/>
      <c r="Y207" s="33"/>
      <c r="Z207" s="33"/>
      <c r="AA207" s="33"/>
      <c r="AE207" s="33"/>
    </row>
    <row r="208" spans="1:49" ht="12.75">
      <c r="B208" s="6" t="s">
        <v>122</v>
      </c>
      <c r="I208" s="33"/>
      <c r="J208" s="33"/>
      <c r="K208" s="33"/>
      <c r="L208" s="33"/>
      <c r="M208" s="33"/>
      <c r="N208" s="33"/>
      <c r="O208" s="33"/>
      <c r="P208" s="33"/>
      <c r="Q208" s="33"/>
      <c r="R208" s="33"/>
      <c r="S208" s="33"/>
      <c r="T208" s="33"/>
      <c r="U208" s="33"/>
      <c r="V208" s="33"/>
      <c r="W208" s="33"/>
      <c r="X208" s="33"/>
      <c r="Y208" s="33"/>
      <c r="Z208" s="33"/>
      <c r="AA208" s="33"/>
      <c r="AE208" s="33"/>
    </row>
    <row r="209" spans="1:36" ht="24">
      <c r="A209" s="23"/>
      <c r="B209" s="17" t="s">
        <v>123</v>
      </c>
      <c r="C209" s="17" t="s">
        <v>124</v>
      </c>
      <c r="D209" s="17" t="s">
        <v>125</v>
      </c>
      <c r="E209" s="17" t="s">
        <v>111</v>
      </c>
      <c r="F209" s="17" t="s">
        <v>126</v>
      </c>
      <c r="I209" s="33"/>
      <c r="J209" s="33"/>
      <c r="K209" s="33"/>
      <c r="L209" s="33"/>
      <c r="M209" s="33"/>
      <c r="N209" s="33"/>
      <c r="O209" s="33"/>
      <c r="P209" s="33"/>
      <c r="Q209" s="33"/>
      <c r="R209" s="33"/>
      <c r="S209" s="33"/>
      <c r="T209" s="33"/>
      <c r="U209" s="33"/>
      <c r="V209" s="33"/>
      <c r="W209" s="33"/>
      <c r="X209" s="33"/>
      <c r="Y209" s="33"/>
      <c r="Z209" s="33"/>
      <c r="AA209" s="33"/>
      <c r="AE209" s="33"/>
    </row>
    <row r="210" spans="1:36" s="33" customFormat="1" hidden="1">
      <c r="A210" s="51"/>
      <c r="B210" s="57"/>
      <c r="C210" s="57"/>
      <c r="D210" s="57"/>
      <c r="E210" s="57"/>
      <c r="F210" s="57"/>
      <c r="AB210" s="32"/>
      <c r="AC210" s="32"/>
      <c r="AD210" s="32"/>
    </row>
    <row r="211" spans="1:36">
      <c r="A211" s="23"/>
      <c r="I211" s="33"/>
      <c r="J211" s="33"/>
      <c r="K211" s="33"/>
      <c r="L211" s="33"/>
      <c r="M211" s="40"/>
      <c r="N211" s="40"/>
      <c r="O211" s="40"/>
      <c r="P211" s="33"/>
      <c r="Q211" s="33"/>
      <c r="R211" s="33"/>
      <c r="S211" s="33"/>
      <c r="T211" s="33"/>
      <c r="U211" s="33"/>
      <c r="V211" s="33"/>
      <c r="W211" s="33"/>
      <c r="X211" s="33"/>
      <c r="Y211" s="33"/>
      <c r="Z211" s="33"/>
      <c r="AA211" s="33"/>
      <c r="AE211" s="33"/>
    </row>
    <row r="212" spans="1:36" ht="12.75">
      <c r="A212" s="23"/>
      <c r="B212" s="6" t="s">
        <v>127</v>
      </c>
      <c r="I212" s="33"/>
      <c r="J212" s="11" t="s">
        <v>27</v>
      </c>
      <c r="K212" s="36" t="s">
        <v>128</v>
      </c>
      <c r="L212" s="11" t="s">
        <v>129</v>
      </c>
      <c r="M212" s="11" t="s">
        <v>130</v>
      </c>
      <c r="N212" s="11" t="s">
        <v>131</v>
      </c>
      <c r="O212" s="11" t="s">
        <v>29</v>
      </c>
      <c r="P212" s="48"/>
      <c r="Q212" s="35"/>
      <c r="R212" s="35"/>
      <c r="S212" s="35"/>
      <c r="T212" s="35"/>
      <c r="W212" s="26" t="s">
        <v>37</v>
      </c>
      <c r="X212" s="26" t="s">
        <v>38</v>
      </c>
      <c r="Y212" s="33"/>
      <c r="Z212" s="33"/>
      <c r="AA212" s="33"/>
      <c r="AE212" s="33"/>
      <c r="AJ212" s="11" t="s">
        <v>40</v>
      </c>
    </row>
    <row r="213" spans="1:36" ht="18.75" hidden="1">
      <c r="A213" s="23"/>
      <c r="B213" s="56" t="str">
        <f>IF(X213=1,"("&amp;IF(AJ213="","",MID($K$2,3,2)&amp;$L$2&amp;TEXT(J213,"000"))&amp;")",IF(AJ213="","",MID($K$2,3,2)&amp;$L$2&amp;TEXT(J213,"000")))</f>
        <v/>
      </c>
      <c r="C213" s="69" t="str">
        <f>IF(OR(LEFT($AJ213,2)=", ",LEFT($AJ213,2)=": "),RIGHT($AJ213,LEN($AJ213)-2),$AJ213)</f>
        <v/>
      </c>
      <c r="D213" s="69"/>
      <c r="E213" s="69"/>
      <c r="F213" s="69"/>
      <c r="G213" s="69"/>
      <c r="H213" s="69"/>
      <c r="J213" s="11" t="str">
        <f>IF(AJ213="","",MAX($J$33:J212)+1)</f>
        <v/>
      </c>
      <c r="K213" s="11"/>
      <c r="L213" s="11"/>
      <c r="M213" s="11"/>
      <c r="N213" s="11"/>
      <c r="O213" s="11"/>
      <c r="P213" s="48"/>
      <c r="Q213" s="35"/>
      <c r="R213" s="35"/>
      <c r="S213" s="35"/>
      <c r="T213" s="35"/>
      <c r="W213" s="26">
        <f>IF(COUNTIF($L$213:$L213,L213)&gt;1,1,0)</f>
        <v>0</v>
      </c>
      <c r="X213" s="26" t="str">
        <f>IF(N213="","",IF(VALUE($K$2)&gt;VALUE(LEFT(N213,4)),1,0))</f>
        <v/>
      </c>
      <c r="AJ213" s="58" t="str">
        <f>IF(K213&amp;L213&amp;M213&amp;N213&amp;O213="","",K213&amp;IF(OR($L213&lt;&gt;"",$M213&lt;&gt;""),": "&amp;$L213,"")&amp;IF($M213&lt;&gt;"","（"&amp;M213&amp;"）","")&amp;IF($O213&lt;&gt;"",", "&amp;$O213,"")&amp;IF($N213&lt;&gt;"",", "&amp;$N213,""))</f>
        <v/>
      </c>
    </row>
    <row r="214" spans="1:36">
      <c r="A214" s="23"/>
      <c r="I214" s="33"/>
      <c r="J214" s="33"/>
      <c r="K214" s="33"/>
      <c r="L214" s="33"/>
      <c r="M214" s="40"/>
      <c r="N214" s="40"/>
      <c r="O214" s="35"/>
      <c r="P214" s="37"/>
      <c r="Q214" s="37"/>
      <c r="R214" s="37"/>
      <c r="S214" s="37"/>
      <c r="T214" s="37"/>
      <c r="W214" s="33"/>
      <c r="X214" s="33"/>
      <c r="Y214" s="33"/>
      <c r="Z214" s="33"/>
      <c r="AA214" s="33"/>
      <c r="AE214" s="33"/>
    </row>
    <row r="215" spans="1:36" ht="12.75">
      <c r="A215" s="23"/>
      <c r="B215" s="6"/>
      <c r="I215" s="33"/>
      <c r="J215" s="11" t="s">
        <v>27</v>
      </c>
      <c r="K215" s="36" t="s">
        <v>81</v>
      </c>
      <c r="L215" s="11" t="s">
        <v>132</v>
      </c>
      <c r="M215" s="11" t="s">
        <v>133</v>
      </c>
      <c r="N215" s="11" t="s">
        <v>134</v>
      </c>
      <c r="O215" s="48"/>
      <c r="P215" s="35"/>
      <c r="Q215" s="35"/>
      <c r="R215" s="35"/>
      <c r="S215" s="35"/>
      <c r="T215" s="35"/>
      <c r="W215" s="26" t="s">
        <v>37</v>
      </c>
      <c r="X215" s="26" t="s">
        <v>38</v>
      </c>
      <c r="Y215" s="33"/>
      <c r="Z215" s="33"/>
      <c r="AA215" s="33"/>
      <c r="AE215" s="33"/>
      <c r="AJ215" s="11" t="s">
        <v>40</v>
      </c>
    </row>
    <row r="216" spans="1:36" ht="18.75" hidden="1">
      <c r="A216" s="23"/>
      <c r="B216" s="56" t="str">
        <f>IF(X216=1,"("&amp;IF(AJ216="","",MID($K$2,3,2)&amp;$L$2&amp;TEXT(J216,"000"))&amp;")",IF(AJ216="","",MID($K$2,3,2)&amp;$L$2&amp;TEXT(J216,"000")))</f>
        <v/>
      </c>
      <c r="C216" s="69" t="str">
        <f>IF(OR(LEFT($AJ216,2)=", ",LEFT($AJ216,2)=": "),RIGHT($AJ216,LEN($AJ216)-2),$AJ216)</f>
        <v/>
      </c>
      <c r="D216" s="69"/>
      <c r="E216" s="69"/>
      <c r="F216" s="69"/>
      <c r="G216" s="69"/>
      <c r="H216" s="69"/>
      <c r="J216" s="11" t="str">
        <f>IF(AJ216="","",MAX($J$33:J215)+1)</f>
        <v/>
      </c>
      <c r="K216" s="11"/>
      <c r="L216" s="11"/>
      <c r="M216" s="11"/>
      <c r="N216" s="11"/>
      <c r="O216" s="48"/>
      <c r="P216" s="35"/>
      <c r="Q216" s="35"/>
      <c r="R216" s="35"/>
      <c r="S216" s="35"/>
      <c r="T216" s="35"/>
      <c r="W216" s="26">
        <f>IF(COUNTIF($L$216:$L216,L216)&gt;1,1,0)</f>
        <v>0</v>
      </c>
      <c r="X216" s="26" t="str">
        <f>IF(N216="","",IF(VALUE($K$2)&gt;VALUE(LEFT(N216,4)),1,0))</f>
        <v/>
      </c>
      <c r="AJ216" s="58" t="str">
        <f>IF(K216&amp;L216&amp;M216&amp;N216&amp;O216="","",K216&amp;IF(OR($L216&lt;&gt;"",$M216&lt;&gt;""),": "&amp;$L216,"")&amp;IF($M216&lt;&gt;"","（"&amp;M216&amp;"）","")&amp;IF($O216&lt;&gt;"",", "&amp;$O216,"")&amp;IF($N216&lt;&gt;"",", "&amp;$N216,""))</f>
        <v/>
      </c>
    </row>
    <row r="217" spans="1:36">
      <c r="A217" s="23"/>
      <c r="I217" s="33"/>
      <c r="J217" s="33"/>
      <c r="K217" s="33"/>
      <c r="L217" s="33"/>
      <c r="M217" s="40"/>
      <c r="N217" s="40"/>
      <c r="O217" s="40"/>
      <c r="P217" s="37"/>
      <c r="Q217" s="37"/>
      <c r="R217" s="37"/>
      <c r="S217" s="37"/>
      <c r="T217" s="37"/>
      <c r="W217" s="33"/>
      <c r="X217" s="33"/>
      <c r="Y217" s="33"/>
      <c r="Z217" s="33"/>
      <c r="AA217" s="33"/>
      <c r="AE217" s="33"/>
    </row>
    <row r="218" spans="1:36" ht="12.75">
      <c r="A218" s="23"/>
      <c r="B218" s="6"/>
      <c r="I218" s="33"/>
      <c r="J218" s="11" t="s">
        <v>27</v>
      </c>
      <c r="K218" s="36" t="s">
        <v>81</v>
      </c>
      <c r="L218" s="11" t="s">
        <v>135</v>
      </c>
      <c r="M218" s="11" t="s">
        <v>136</v>
      </c>
      <c r="N218" s="11" t="s">
        <v>137</v>
      </c>
      <c r="O218" s="11" t="s">
        <v>138</v>
      </c>
      <c r="P218" s="48"/>
      <c r="Q218" s="35"/>
      <c r="R218" s="35"/>
      <c r="S218" s="35"/>
      <c r="T218" s="35"/>
      <c r="W218" s="26" t="s">
        <v>37</v>
      </c>
      <c r="X218" s="26" t="s">
        <v>38</v>
      </c>
      <c r="Y218" s="33"/>
      <c r="Z218" s="33"/>
      <c r="AA218" s="33"/>
      <c r="AE218" s="33"/>
      <c r="AJ218" s="11" t="s">
        <v>40</v>
      </c>
    </row>
    <row r="219" spans="1:36" ht="18.75" hidden="1">
      <c r="A219" s="23"/>
      <c r="B219" s="56" t="str">
        <f>IF(X219=1,"("&amp;IF(AJ219="","",MID($K$2,3,2)&amp;$L$2&amp;TEXT(J219,"000"))&amp;")",IF(AJ219="","",MID($K$2,3,2)&amp;$L$2&amp;TEXT(J219,"000")))</f>
        <v/>
      </c>
      <c r="C219" s="69" t="str">
        <f>IF(OR(LEFT($AJ219,2)=", ",LEFT($AJ219,2)=": "),RIGHT($AJ219,LEN($AJ219)-2),$AJ219)</f>
        <v/>
      </c>
      <c r="D219" s="69"/>
      <c r="E219" s="69"/>
      <c r="F219" s="69"/>
      <c r="G219" s="69"/>
      <c r="H219" s="69"/>
      <c r="J219" s="11" t="str">
        <f>IF(AJ219="","",MAX($J$33:J218)+1)</f>
        <v/>
      </c>
      <c r="K219" s="11"/>
      <c r="L219" s="11"/>
      <c r="M219" s="11"/>
      <c r="N219" s="11"/>
      <c r="O219" s="11"/>
      <c r="P219" s="48"/>
      <c r="Q219" s="35"/>
      <c r="R219" s="35"/>
      <c r="S219" s="35"/>
      <c r="T219" s="35"/>
      <c r="W219" s="26">
        <f>IF(COUNTIF($L$219:$L219,L219)&gt;1,1,0)</f>
        <v>0</v>
      </c>
      <c r="X219" s="26" t="str">
        <f>IF(N219="","",IF(VALUE($K$2)&gt;VALUE(LEFT(N219,4)),1,0))</f>
        <v/>
      </c>
      <c r="AJ219" s="58" t="str">
        <f>IF(K219&amp;L219&amp;M219&amp;N219&amp;O219="","",K219&amp;IF(OR($L219&lt;&gt;"",$M219&lt;&gt;""),": "&amp;$L219,"")&amp;IF($M219&lt;&gt;"","（"&amp;M219&amp;"）","")&amp;IF($O219&lt;&gt;"",", "&amp;$O219,"")&amp;IF($N219&lt;&gt;"",", "&amp;$N219,""))</f>
        <v/>
      </c>
    </row>
    <row r="220" spans="1:36">
      <c r="A220" s="23"/>
      <c r="L220" s="33"/>
      <c r="M220" s="33"/>
      <c r="N220" s="33"/>
      <c r="O220" s="33"/>
      <c r="P220" s="33"/>
      <c r="Q220" s="33"/>
      <c r="R220" s="33"/>
      <c r="S220" s="33"/>
      <c r="T220" s="33"/>
      <c r="U220" s="33"/>
      <c r="V220" s="33"/>
      <c r="W220" s="33"/>
      <c r="X220" s="33"/>
      <c r="Y220" s="33"/>
      <c r="Z220" s="33"/>
      <c r="AA220" s="33"/>
      <c r="AE220" s="33"/>
    </row>
    <row r="221" spans="1:36" ht="14.25">
      <c r="B221" s="5" t="s">
        <v>139</v>
      </c>
      <c r="L221" s="33"/>
      <c r="M221" s="33"/>
      <c r="N221" s="33"/>
      <c r="O221" s="33"/>
      <c r="P221" s="33"/>
      <c r="Q221" s="33"/>
      <c r="R221" s="33"/>
      <c r="S221" s="33"/>
      <c r="T221" s="33"/>
      <c r="U221" s="33"/>
      <c r="V221" s="33"/>
      <c r="W221" s="33"/>
      <c r="X221" s="33"/>
      <c r="Y221" s="33"/>
      <c r="Z221" s="33"/>
      <c r="AA221" s="33"/>
      <c r="AE221" s="33"/>
    </row>
    <row r="222" spans="1:36" ht="12.75">
      <c r="B222" s="6" t="s">
        <v>140</v>
      </c>
      <c r="L222" s="33"/>
      <c r="M222" s="33"/>
      <c r="N222" s="33"/>
      <c r="O222" s="33"/>
      <c r="P222" s="33"/>
      <c r="Q222" s="33"/>
      <c r="R222" s="33"/>
      <c r="S222" s="33"/>
      <c r="T222" s="33"/>
      <c r="U222" s="33"/>
      <c r="V222" s="33"/>
      <c r="W222" s="33"/>
      <c r="X222" s="33"/>
      <c r="Y222" s="33"/>
      <c r="Z222" s="33"/>
      <c r="AA222" s="33"/>
      <c r="AE222" s="33"/>
    </row>
    <row r="223" spans="1:36" ht="12.75">
      <c r="B223" s="6" t="s">
        <v>141</v>
      </c>
      <c r="L223" s="33"/>
      <c r="M223" s="33"/>
      <c r="N223" s="33"/>
      <c r="O223" s="33"/>
      <c r="P223" s="33"/>
      <c r="Q223" s="33"/>
      <c r="R223" s="33"/>
      <c r="S223" s="33"/>
      <c r="T223" s="33"/>
      <c r="U223" s="33"/>
      <c r="V223" s="33"/>
      <c r="W223" s="33"/>
      <c r="X223" s="33"/>
      <c r="Y223" s="33"/>
      <c r="Z223" s="33"/>
      <c r="AA223" s="33"/>
      <c r="AE223" s="33"/>
    </row>
    <row r="224" spans="1:36">
      <c r="A224" s="23"/>
      <c r="B224" s="17" t="s">
        <v>12</v>
      </c>
      <c r="C224" s="17" t="s">
        <v>142</v>
      </c>
      <c r="D224" s="17" t="s">
        <v>143</v>
      </c>
      <c r="E224" s="17" t="s">
        <v>111</v>
      </c>
      <c r="F224" s="17" t="s">
        <v>144</v>
      </c>
      <c r="J224" s="11" t="s">
        <v>93</v>
      </c>
      <c r="K224" s="11" t="s">
        <v>94</v>
      </c>
      <c r="L224" s="33"/>
      <c r="M224" s="33"/>
      <c r="N224" s="33"/>
      <c r="O224" s="33"/>
      <c r="P224" s="33"/>
      <c r="Q224" s="33"/>
      <c r="R224" s="33"/>
      <c r="S224" s="33"/>
      <c r="T224" s="33"/>
      <c r="U224" s="33"/>
      <c r="V224" s="33"/>
      <c r="W224" s="33"/>
      <c r="X224" s="33"/>
      <c r="Y224" s="33"/>
      <c r="Z224" s="33"/>
      <c r="AA224" s="33"/>
      <c r="AE224" s="33"/>
    </row>
    <row r="225" spans="1:36" s="33" customFormat="1" hidden="1">
      <c r="A225" s="51"/>
      <c r="B225" s="57"/>
      <c r="C225" s="57"/>
      <c r="D225" s="57"/>
      <c r="E225" s="57"/>
      <c r="F225" s="57" t="str">
        <f>IF($J225&amp;$K225&lt;&gt;"",$J225,"")&amp;IF($K225&lt;&gt;"",IF(LEFT($K225,4)="9999","-現在","-"&amp;$K225),"")</f>
        <v/>
      </c>
      <c r="G225" s="32"/>
      <c r="H225" s="52"/>
      <c r="I225" s="32"/>
      <c r="J225" s="11"/>
      <c r="K225" s="11"/>
      <c r="AB225" s="32"/>
      <c r="AC225" s="32"/>
      <c r="AD225" s="32"/>
    </row>
    <row r="226" spans="1:36">
      <c r="A226" s="23"/>
      <c r="O226" s="33"/>
      <c r="P226" s="33"/>
      <c r="Q226" s="33"/>
      <c r="R226" s="33"/>
      <c r="S226" s="33"/>
      <c r="T226" s="33"/>
      <c r="U226" s="33"/>
      <c r="V226" s="33"/>
      <c r="W226" s="33"/>
      <c r="X226" s="33"/>
      <c r="Y226" s="33"/>
      <c r="Z226" s="33"/>
      <c r="AA226" s="33"/>
      <c r="AE226" s="33"/>
    </row>
    <row r="227" spans="1:36" ht="12.75">
      <c r="B227" s="6" t="s">
        <v>145</v>
      </c>
      <c r="O227" s="33"/>
      <c r="P227" s="33"/>
      <c r="Q227" s="33"/>
      <c r="R227" s="33"/>
      <c r="S227" s="33"/>
      <c r="T227" s="33"/>
      <c r="U227" s="33"/>
      <c r="V227" s="33"/>
      <c r="W227" s="33"/>
      <c r="X227" s="33"/>
      <c r="Y227" s="33"/>
      <c r="Z227" s="33"/>
      <c r="AA227" s="33"/>
      <c r="AE227" s="33"/>
    </row>
    <row r="228" spans="1:36">
      <c r="A228" s="23"/>
      <c r="B228" s="17" t="s">
        <v>12</v>
      </c>
      <c r="C228" s="17" t="s">
        <v>146</v>
      </c>
      <c r="D228" s="17" t="s">
        <v>147</v>
      </c>
      <c r="E228" s="17" t="s">
        <v>111</v>
      </c>
      <c r="J228" s="11" t="s">
        <v>148</v>
      </c>
      <c r="K228" s="11" t="s">
        <v>149</v>
      </c>
      <c r="L228" s="11" t="s">
        <v>150</v>
      </c>
      <c r="M228" s="11" t="s">
        <v>151</v>
      </c>
      <c r="N228" s="11" t="s">
        <v>152</v>
      </c>
      <c r="O228" s="33"/>
      <c r="P228" s="33"/>
      <c r="Q228" s="33"/>
      <c r="R228" s="33"/>
      <c r="S228" s="33"/>
      <c r="T228" s="33"/>
      <c r="U228" s="33"/>
      <c r="V228" s="33"/>
      <c r="W228" s="33"/>
      <c r="X228" s="33"/>
      <c r="Y228" s="33"/>
      <c r="Z228" s="33"/>
      <c r="AA228" s="33"/>
      <c r="AE228" s="33"/>
    </row>
    <row r="229" spans="1:36" s="33" customFormat="1" hidden="1">
      <c r="A229" s="51"/>
      <c r="B229" s="57"/>
      <c r="C229" s="57">
        <f>J229</f>
        <v>0</v>
      </c>
      <c r="D229" s="57" t="str">
        <f>L229&amp;","&amp;M229&amp;","&amp;N229</f>
        <v>,,</v>
      </c>
      <c r="E229" s="57"/>
      <c r="F229" s="32"/>
      <c r="G229" s="32"/>
      <c r="H229" s="52"/>
      <c r="I229" s="32"/>
      <c r="J229" s="16"/>
      <c r="K229" s="11"/>
      <c r="L229" s="11"/>
      <c r="M229" s="11"/>
      <c r="N229" s="11"/>
      <c r="AB229" s="32"/>
      <c r="AC229" s="32"/>
      <c r="AD229" s="32"/>
    </row>
    <row r="230" spans="1:36">
      <c r="A230" s="23"/>
    </row>
    <row r="232" spans="1:36" ht="12.75">
      <c r="B232" s="6" t="s">
        <v>153</v>
      </c>
      <c r="O232" s="33"/>
      <c r="P232" s="33"/>
      <c r="Q232" s="33"/>
      <c r="R232" s="33"/>
      <c r="S232" s="33"/>
      <c r="T232" s="33"/>
      <c r="U232" s="33"/>
      <c r="V232" s="33"/>
      <c r="W232" s="33"/>
      <c r="X232" s="33"/>
      <c r="Y232" s="33"/>
      <c r="Z232" s="33"/>
      <c r="AA232" s="33"/>
      <c r="AE232" s="33"/>
    </row>
    <row r="233" spans="1:36" ht="12.75">
      <c r="B233" s="6" t="s">
        <v>154</v>
      </c>
      <c r="O233" s="33"/>
      <c r="P233" s="33"/>
      <c r="Q233" s="33"/>
      <c r="R233" s="33"/>
      <c r="S233" s="33"/>
      <c r="T233" s="33"/>
      <c r="U233" s="33"/>
      <c r="V233" s="33"/>
      <c r="W233" s="33"/>
      <c r="X233" s="33"/>
      <c r="Y233" s="33"/>
      <c r="Z233" s="33"/>
      <c r="AA233" s="33"/>
      <c r="AE233" s="33"/>
    </row>
    <row r="234" spans="1:36">
      <c r="A234" s="23"/>
      <c r="B234" s="17" t="s">
        <v>146</v>
      </c>
      <c r="C234" s="17" t="s">
        <v>111</v>
      </c>
      <c r="D234" s="17" t="s">
        <v>155</v>
      </c>
      <c r="E234" s="17" t="s">
        <v>156</v>
      </c>
      <c r="F234" s="17" t="s">
        <v>144</v>
      </c>
      <c r="G234" s="17" t="s">
        <v>157</v>
      </c>
      <c r="J234" s="11" t="s">
        <v>148</v>
      </c>
      <c r="K234" s="11" t="s">
        <v>149</v>
      </c>
      <c r="L234" s="11" t="s">
        <v>150</v>
      </c>
      <c r="M234" s="11" t="s">
        <v>151</v>
      </c>
      <c r="N234" s="11" t="s">
        <v>152</v>
      </c>
      <c r="O234" s="11" t="s">
        <v>83</v>
      </c>
      <c r="P234" s="11" t="s">
        <v>84</v>
      </c>
      <c r="Q234" s="33"/>
      <c r="R234" s="33"/>
      <c r="S234" s="33"/>
      <c r="T234" s="33"/>
      <c r="U234" s="33"/>
      <c r="V234" s="33"/>
      <c r="W234" s="33"/>
      <c r="X234" s="33"/>
      <c r="Y234" s="33"/>
      <c r="Z234" s="33"/>
      <c r="AA234" s="33"/>
      <c r="AE234" s="33"/>
    </row>
    <row r="235" spans="1:36" s="33" customFormat="1" hidden="1">
      <c r="A235" s="51"/>
      <c r="B235" s="57" t="str">
        <f>J235&amp;","&amp;K235</f>
        <v>,</v>
      </c>
      <c r="C235" s="57"/>
      <c r="D235" s="57" t="str">
        <f>L235&amp;","&amp;M235&amp;","&amp;N235</f>
        <v>,,</v>
      </c>
      <c r="E235" s="57"/>
      <c r="F235" s="57" t="str">
        <f>IF($O235&amp;$P235&lt;&gt;"",$O235,"")&amp;IF($P235&lt;&gt;"",IF(LEFT($P235,4)="9999","-現在","-"&amp;$P235),"")</f>
        <v/>
      </c>
      <c r="G235" s="57"/>
      <c r="H235" s="52"/>
      <c r="I235" s="32"/>
      <c r="J235" s="16"/>
      <c r="K235" s="11"/>
      <c r="L235" s="11"/>
      <c r="M235" s="11"/>
      <c r="N235" s="11"/>
      <c r="O235" s="11"/>
      <c r="P235" s="11"/>
      <c r="AB235" s="32"/>
      <c r="AC235" s="32"/>
      <c r="AD235" s="32"/>
    </row>
    <row r="236" spans="1:36">
      <c r="A236" s="23"/>
      <c r="B236" s="19"/>
      <c r="C236" s="19"/>
      <c r="D236" s="19"/>
      <c r="E236" s="19"/>
      <c r="J236" s="35"/>
      <c r="K236" s="35"/>
      <c r="L236" s="35"/>
      <c r="M236" s="35"/>
      <c r="N236" s="35"/>
      <c r="O236" s="33"/>
      <c r="P236" s="33"/>
      <c r="Q236" s="33"/>
      <c r="R236" s="33"/>
      <c r="S236" s="33"/>
      <c r="T236" s="33"/>
      <c r="U236" s="33"/>
      <c r="V236" s="33"/>
      <c r="W236" s="33"/>
      <c r="X236" s="33"/>
      <c r="Y236" s="33"/>
      <c r="Z236" s="33"/>
      <c r="AA236" s="33"/>
      <c r="AE236" s="33"/>
    </row>
    <row r="237" spans="1:36" ht="12.75">
      <c r="A237" s="23"/>
      <c r="B237" s="6" t="s">
        <v>158</v>
      </c>
      <c r="I237" s="50"/>
      <c r="J237" s="11" t="s">
        <v>81</v>
      </c>
      <c r="K237" s="11" t="s">
        <v>159</v>
      </c>
      <c r="L237" s="11" t="s">
        <v>160</v>
      </c>
      <c r="M237" s="11" t="s">
        <v>93</v>
      </c>
      <c r="N237" s="11" t="s">
        <v>94</v>
      </c>
      <c r="O237" s="48"/>
      <c r="P237" s="35"/>
      <c r="Q237" s="35"/>
      <c r="R237" s="35"/>
      <c r="S237" s="35"/>
      <c r="T237" s="35"/>
      <c r="U237" s="35"/>
      <c r="W237" s="26" t="s">
        <v>37</v>
      </c>
      <c r="X237" s="26" t="s">
        <v>38</v>
      </c>
      <c r="Y237" s="33"/>
      <c r="Z237" s="33"/>
      <c r="AA237" s="33"/>
      <c r="AE237" s="33"/>
      <c r="AJ237" s="11" t="s">
        <v>40</v>
      </c>
    </row>
    <row r="238" spans="1:36" hidden="1">
      <c r="A238" s="23"/>
      <c r="B238" s="69" t="str">
        <f>IF(OR(LEFT($AJ238,2)=", ",LEFT($AJ238,2)=": "),RIGHT($AJ238,LEN($AJ238)-2),$AJ238)</f>
        <v/>
      </c>
      <c r="C238" s="69"/>
      <c r="D238" s="69"/>
      <c r="E238" s="69"/>
      <c r="F238" s="69"/>
      <c r="G238" s="69"/>
      <c r="H238" s="2"/>
      <c r="I238" s="50"/>
      <c r="J238" s="11"/>
      <c r="K238" s="11"/>
      <c r="L238" s="11"/>
      <c r="M238" s="11"/>
      <c r="N238" s="11"/>
      <c r="O238" s="48"/>
      <c r="P238" s="35"/>
      <c r="Q238" s="35"/>
      <c r="R238" s="35"/>
      <c r="S238" s="35"/>
      <c r="T238" s="35"/>
      <c r="U238" s="37"/>
      <c r="W238" s="26">
        <f>IF(COUNTIF($K$238:$K238,K238)&gt;1,1,0)</f>
        <v>0</v>
      </c>
      <c r="X238" s="26" t="str">
        <f>IF(N238="","",IF(VALUE($K$2)&gt;VALUE(LEFT(N238,4)),1,0))</f>
        <v/>
      </c>
      <c r="Y238" s="33"/>
      <c r="Z238" s="33"/>
      <c r="AA238" s="33"/>
      <c r="AE238" s="33"/>
      <c r="AJ238" s="58" t="str">
        <f>IF(J238&amp;K238&amp;L238&amp;M238&amp;N238="","",J238&amp;IF($K238&lt;&gt;"",": "&amp;$K238,"")&amp;IF($L238&lt;&gt;"",", "&amp;$L238,"")&amp;IF($M238&amp;$N238&lt;&gt;"",", "&amp;$M238,"")&amp;IF($N238&lt;&gt;"",IF(LEFT($N238,4)="9999","-現在","-"&amp;$N238),""))</f>
        <v/>
      </c>
    </row>
    <row r="239" spans="1:36">
      <c r="A239" s="23"/>
      <c r="I239" s="35"/>
      <c r="O239" s="35"/>
      <c r="P239" s="35"/>
      <c r="Q239" s="35"/>
      <c r="R239" s="35"/>
      <c r="S239" s="35"/>
      <c r="T239" s="35"/>
      <c r="U239" s="35"/>
    </row>
    <row r="240" spans="1:36" ht="12.75">
      <c r="A240" s="23"/>
      <c r="B240" s="6" t="s">
        <v>161</v>
      </c>
      <c r="I240" s="50"/>
      <c r="J240" s="11" t="s">
        <v>81</v>
      </c>
      <c r="K240" s="11" t="s">
        <v>162</v>
      </c>
      <c r="L240" s="11" t="s">
        <v>163</v>
      </c>
      <c r="M240" s="48"/>
      <c r="N240" s="35"/>
      <c r="O240" s="35"/>
      <c r="P240" s="35"/>
      <c r="Q240" s="35"/>
      <c r="R240" s="35"/>
      <c r="S240" s="35"/>
      <c r="T240" s="35"/>
      <c r="U240" s="35"/>
      <c r="W240" s="26" t="s">
        <v>37</v>
      </c>
      <c r="X240" s="11"/>
      <c r="Y240" s="33"/>
      <c r="Z240" s="33"/>
      <c r="AA240" s="33"/>
      <c r="AE240" s="33"/>
      <c r="AJ240" s="11" t="s">
        <v>40</v>
      </c>
    </row>
    <row r="241" spans="1:36" hidden="1">
      <c r="A241" s="23"/>
      <c r="B241" s="69" t="str">
        <f>IF(OR(LEFT($AJ241,2)=", ",LEFT($AJ241,2)=": "),RIGHT($AJ241,LEN($AJ241)-2),$AJ241)</f>
        <v/>
      </c>
      <c r="C241" s="69"/>
      <c r="D241" s="69"/>
      <c r="E241" s="69"/>
      <c r="F241" s="69"/>
      <c r="G241" s="69"/>
      <c r="H241" s="2"/>
      <c r="I241" s="50"/>
      <c r="J241" s="11"/>
      <c r="K241" s="11"/>
      <c r="L241" s="11"/>
      <c r="M241" s="48"/>
      <c r="N241" s="35"/>
      <c r="O241" s="35"/>
      <c r="P241" s="35"/>
      <c r="Q241" s="35"/>
      <c r="R241" s="35"/>
      <c r="S241" s="35"/>
      <c r="T241" s="35"/>
      <c r="U241" s="37"/>
      <c r="W241" s="26">
        <f>IF(COUNTIF($K$241:$K241,K241)&gt;1,1,0)</f>
        <v>0</v>
      </c>
      <c r="X241" s="26" t="str">
        <f>IF(R241="","",IF(VALUE($J$2)&gt;VALUE(LEFT(R241,4)),1,0))</f>
        <v/>
      </c>
      <c r="Y241" s="33"/>
      <c r="Z241" s="33"/>
      <c r="AA241" s="33"/>
      <c r="AE241" s="33"/>
      <c r="AJ241" s="58" t="str">
        <f>IF(J241&amp;K241&amp;L241&amp;M241&amp;N241="","",J241&amp;IF($K241&lt;&gt;"",": "&amp;$K241,"")&amp;IF($L241&lt;&gt;"",", "&amp;$L241,""))</f>
        <v/>
      </c>
    </row>
    <row r="242" spans="1:36">
      <c r="A242" s="23"/>
    </row>
    <row r="243" spans="1:36">
      <c r="A243" s="22"/>
    </row>
  </sheetData>
  <sheetProtection formatCells="0" formatColumns="0" formatRows="0" insertColumns="0" insertRows="0" insertHyperlinks="0" deleteColumns="0" deleteRows="0" sort="0" autoFilter="0" pivotTables="0"/>
  <mergeCells count="61">
    <mergeCell ref="C72:H72"/>
    <mergeCell ref="C69:H69"/>
    <mergeCell ref="C65:H65"/>
    <mergeCell ref="C36:H36"/>
    <mergeCell ref="B7:H7"/>
    <mergeCell ref="B10:H10"/>
    <mergeCell ref="B13:H13"/>
    <mergeCell ref="B16:H16"/>
    <mergeCell ref="B19:H19"/>
    <mergeCell ref="B22:C22"/>
    <mergeCell ref="D22:E22"/>
    <mergeCell ref="F22:G22"/>
    <mergeCell ref="C33:H33"/>
    <mergeCell ref="C98:H98"/>
    <mergeCell ref="C101:H101"/>
    <mergeCell ref="C105:H105"/>
    <mergeCell ref="C108:H108"/>
    <mergeCell ref="C39:H39"/>
    <mergeCell ref="C43:H43"/>
    <mergeCell ref="C46:H46"/>
    <mergeCell ref="C79:G79"/>
    <mergeCell ref="C81:H81"/>
    <mergeCell ref="C62:H62"/>
    <mergeCell ref="C59:H59"/>
    <mergeCell ref="C55:H55"/>
    <mergeCell ref="C52:H52"/>
    <mergeCell ref="C49:H49"/>
    <mergeCell ref="C78:H78"/>
    <mergeCell ref="C75:H75"/>
    <mergeCell ref="C82:G82"/>
    <mergeCell ref="C86:H86"/>
    <mergeCell ref="C89:H89"/>
    <mergeCell ref="C92:H92"/>
    <mergeCell ref="C95:H95"/>
    <mergeCell ref="B241:G241"/>
    <mergeCell ref="B25:B28"/>
    <mergeCell ref="C213:H213"/>
    <mergeCell ref="C216:H216"/>
    <mergeCell ref="C111:H111"/>
    <mergeCell ref="C219:H219"/>
    <mergeCell ref="C118:H118"/>
    <mergeCell ref="C121:H121"/>
    <mergeCell ref="C124:H124"/>
    <mergeCell ref="C128:H128"/>
    <mergeCell ref="C131:H131"/>
    <mergeCell ref="C134:H134"/>
    <mergeCell ref="C137:H137"/>
    <mergeCell ref="C140:H140"/>
    <mergeCell ref="C143:H143"/>
    <mergeCell ref="C169:H169"/>
    <mergeCell ref="C112:H112"/>
    <mergeCell ref="C113:H113"/>
    <mergeCell ref="C114:H114"/>
    <mergeCell ref="C115:H115"/>
    <mergeCell ref="B238:G238"/>
    <mergeCell ref="C156:H156"/>
    <mergeCell ref="C159:H159"/>
    <mergeCell ref="C162:H162"/>
    <mergeCell ref="C147:H147"/>
    <mergeCell ref="C150:H150"/>
    <mergeCell ref="C153:H153"/>
  </mergeCells>
  <phoneticPr fontId="11"/>
  <conditionalFormatting sqref="W1:W1048576">
    <cfRule type="cellIs" dxfId="0" priority="1" operator="between">
      <formula>2</formula>
      <formula>10000</formula>
    </cfRule>
  </conditionalFormatting>
  <hyperlinks>
    <hyperlink ref="G26" location="参考!A1" display="参考!A1" xr:uid="{00000000-0004-0000-0000-000000000000}"/>
    <hyperlink ref="G27" location="参考!A1" display="参考!A1" xr:uid="{00000000-0004-0000-0000-000001000000}"/>
    <hyperlink ref="G28" location="参考!A1" display="参考!A1" xr:uid="{00000000-0004-0000-0000-000002000000}"/>
  </hyperlinks>
  <pageMargins left="0.78749999999999998" right="0.78749999999999998" top="1.0527777777778" bottom="1.0527777777778" header="0.78749999999999998" footer="0.78749999999999998"/>
  <pageSetup paperSize="9" scale="61" orientation="portrait" r:id="rId1"/>
  <headerFooter>
    <oddHeader>&amp;C&amp;"Times New Roman,標準"&amp;12&amp;A</oddHeader>
    <oddFooter>&amp;C&amp;"Times New Roman,標準"&amp;12ページ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workbookViewId="0"/>
  </sheetViews>
  <sheetFormatPr defaultColWidth="9" defaultRowHeight="12"/>
  <cols>
    <col min="1" max="15" width="9" style="20"/>
  </cols>
  <sheetData>
    <row r="1" spans="2:19">
      <c r="B1" s="20" t="s">
        <v>164</v>
      </c>
      <c r="S1" s="20"/>
    </row>
    <row r="2" spans="2:19">
      <c r="B2" s="24" t="s">
        <v>165</v>
      </c>
      <c r="C2" s="24" t="s">
        <v>166</v>
      </c>
      <c r="D2" s="24" t="s">
        <v>167</v>
      </c>
      <c r="E2" s="24" t="s">
        <v>168</v>
      </c>
      <c r="F2" s="24" t="s">
        <v>169</v>
      </c>
      <c r="G2" s="24" t="s">
        <v>170</v>
      </c>
      <c r="H2" s="24" t="s">
        <v>171</v>
      </c>
      <c r="I2" s="24" t="s">
        <v>172</v>
      </c>
      <c r="J2" s="24" t="s">
        <v>173</v>
      </c>
      <c r="K2" s="24" t="s">
        <v>174</v>
      </c>
      <c r="L2" s="24" t="s">
        <v>175</v>
      </c>
      <c r="M2" s="24" t="s">
        <v>176</v>
      </c>
      <c r="N2" s="24" t="s">
        <v>177</v>
      </c>
      <c r="O2" s="24" t="s">
        <v>178</v>
      </c>
      <c r="P2" s="24" t="s">
        <v>101</v>
      </c>
      <c r="Q2" s="24" t="s">
        <v>102</v>
      </c>
    </row>
    <row r="3" spans="2:19" hidden="1">
      <c r="B3" s="24"/>
      <c r="C3" s="61"/>
      <c r="D3" s="61"/>
      <c r="E3" s="61"/>
      <c r="F3" s="61"/>
      <c r="G3" s="61"/>
      <c r="H3" s="61"/>
      <c r="I3" s="61"/>
      <c r="J3" s="61"/>
      <c r="K3" s="61"/>
      <c r="L3" s="61"/>
      <c r="M3" s="61"/>
      <c r="N3" s="61"/>
      <c r="O3" s="61"/>
      <c r="P3" s="61"/>
      <c r="Q3" s="61"/>
    </row>
    <row r="4" spans="2:19" hidden="1"/>
    <row r="5" spans="2:19" hidden="1">
      <c r="B5" s="24" t="s">
        <v>165</v>
      </c>
      <c r="C5" s="24" t="s">
        <v>166</v>
      </c>
      <c r="D5" s="24" t="s">
        <v>167</v>
      </c>
      <c r="E5" s="24" t="s">
        <v>168</v>
      </c>
      <c r="F5" s="24" t="s">
        <v>169</v>
      </c>
      <c r="G5" s="24" t="s">
        <v>170</v>
      </c>
      <c r="H5" s="24" t="s">
        <v>171</v>
      </c>
      <c r="I5" s="24" t="s">
        <v>172</v>
      </c>
      <c r="J5" s="24" t="s">
        <v>173</v>
      </c>
      <c r="K5" s="24" t="s">
        <v>174</v>
      </c>
      <c r="L5" s="24" t="s">
        <v>175</v>
      </c>
      <c r="M5" s="24" t="s">
        <v>176</v>
      </c>
      <c r="N5" s="24" t="s">
        <v>177</v>
      </c>
      <c r="O5" s="24" t="s">
        <v>178</v>
      </c>
      <c r="P5" s="24" t="s">
        <v>101</v>
      </c>
      <c r="Q5" s="24" t="s">
        <v>102</v>
      </c>
    </row>
    <row r="6" spans="2:19">
      <c r="B6" s="24">
        <v>2022</v>
      </c>
      <c r="C6" s="61">
        <v>0</v>
      </c>
      <c r="D6" s="61">
        <v>0</v>
      </c>
      <c r="E6" s="61">
        <v>0</v>
      </c>
      <c r="F6" s="61">
        <v>0</v>
      </c>
      <c r="G6" s="61">
        <v>0</v>
      </c>
      <c r="H6" s="61">
        <v>0</v>
      </c>
      <c r="I6" s="61">
        <v>0</v>
      </c>
      <c r="J6" s="61">
        <v>0</v>
      </c>
      <c r="K6" s="61">
        <v>0</v>
      </c>
      <c r="L6" s="61">
        <v>0</v>
      </c>
      <c r="M6" s="61">
        <v>0</v>
      </c>
      <c r="N6" s="61">
        <v>0</v>
      </c>
      <c r="O6" s="61">
        <v>0</v>
      </c>
      <c r="P6" s="61"/>
      <c r="Q6" s="61"/>
    </row>
    <row r="7" spans="2:19">
      <c r="B7" s="24">
        <v>2021</v>
      </c>
      <c r="C7" s="61">
        <v>1</v>
      </c>
      <c r="D7" s="61">
        <v>0</v>
      </c>
      <c r="E7" s="61">
        <v>0</v>
      </c>
      <c r="F7" s="61">
        <v>0</v>
      </c>
      <c r="G7" s="61">
        <v>0</v>
      </c>
      <c r="H7" s="61">
        <v>0</v>
      </c>
      <c r="I7" s="61">
        <v>0</v>
      </c>
      <c r="J7" s="61">
        <v>0</v>
      </c>
      <c r="K7" s="61">
        <v>0</v>
      </c>
      <c r="L7" s="61">
        <v>0</v>
      </c>
      <c r="M7" s="61">
        <v>0</v>
      </c>
      <c r="N7" s="61">
        <v>0</v>
      </c>
      <c r="O7" s="61">
        <v>0</v>
      </c>
      <c r="P7" s="61"/>
      <c r="Q7" s="61"/>
    </row>
    <row r="8" spans="2:19">
      <c r="B8" s="24">
        <v>2020</v>
      </c>
      <c r="C8" s="61">
        <v>0</v>
      </c>
      <c r="D8" s="61">
        <v>0</v>
      </c>
      <c r="E8" s="61">
        <v>0</v>
      </c>
      <c r="F8" s="61">
        <v>0</v>
      </c>
      <c r="G8" s="61">
        <v>0</v>
      </c>
      <c r="H8" s="61">
        <v>0</v>
      </c>
      <c r="I8" s="61">
        <v>0</v>
      </c>
      <c r="J8" s="61">
        <v>0</v>
      </c>
      <c r="K8" s="61">
        <v>0</v>
      </c>
      <c r="L8" s="61">
        <v>0</v>
      </c>
      <c r="M8" s="61">
        <v>0</v>
      </c>
      <c r="N8" s="61">
        <v>0</v>
      </c>
      <c r="O8" s="61">
        <v>0</v>
      </c>
      <c r="P8" s="61"/>
      <c r="Q8" s="61"/>
    </row>
    <row r="9" spans="2:19">
      <c r="B9" s="24">
        <v>2019</v>
      </c>
      <c r="C9" s="61">
        <v>1</v>
      </c>
      <c r="D9" s="61">
        <v>0</v>
      </c>
      <c r="E9" s="61">
        <v>0</v>
      </c>
      <c r="F9" s="61">
        <v>0</v>
      </c>
      <c r="G9" s="61">
        <v>0</v>
      </c>
      <c r="H9" s="61">
        <v>0</v>
      </c>
      <c r="I9" s="61">
        <v>0</v>
      </c>
      <c r="J9" s="61">
        <v>0</v>
      </c>
      <c r="K9" s="61">
        <v>0</v>
      </c>
      <c r="L9" s="61">
        <v>0</v>
      </c>
      <c r="M9" s="61">
        <v>0</v>
      </c>
      <c r="N9" s="61">
        <v>0</v>
      </c>
      <c r="O9" s="61">
        <v>0</v>
      </c>
      <c r="P9" s="61">
        <v>0</v>
      </c>
      <c r="Q9" s="61">
        <v>0</v>
      </c>
    </row>
    <row r="10" spans="2:19">
      <c r="B10" s="24">
        <v>2018</v>
      </c>
      <c r="C10" s="61">
        <v>0</v>
      </c>
      <c r="D10" s="61">
        <v>0</v>
      </c>
      <c r="E10" s="61">
        <v>0</v>
      </c>
      <c r="F10" s="61">
        <v>0</v>
      </c>
      <c r="G10" s="61">
        <v>0</v>
      </c>
      <c r="H10" s="61">
        <v>0</v>
      </c>
      <c r="I10" s="61">
        <v>0</v>
      </c>
      <c r="J10" s="61">
        <v>0</v>
      </c>
      <c r="K10" s="61">
        <v>0</v>
      </c>
      <c r="L10" s="61">
        <v>0</v>
      </c>
      <c r="M10" s="61">
        <v>0</v>
      </c>
      <c r="N10" s="61">
        <v>0</v>
      </c>
      <c r="O10" s="61">
        <v>0</v>
      </c>
      <c r="P10" s="61"/>
      <c r="Q10" s="61"/>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heetViews>
  <sheetFormatPr defaultColWidth="9" defaultRowHeight="12"/>
  <sheetData>
    <row r="1" spans="1:8">
      <c r="B1" t="s">
        <v>179</v>
      </c>
      <c r="H1" s="20"/>
    </row>
    <row r="2" spans="1:8">
      <c r="B2" s="1" t="s">
        <v>180</v>
      </c>
      <c r="C2" s="1" t="s">
        <v>181</v>
      </c>
      <c r="D2" s="1" t="s">
        <v>97</v>
      </c>
      <c r="E2" s="1" t="s">
        <v>182</v>
      </c>
      <c r="F2" s="1" t="s">
        <v>183</v>
      </c>
    </row>
    <row r="3" spans="1:8" hidden="1">
      <c r="B3" s="25"/>
      <c r="C3" s="25"/>
      <c r="D3" s="25"/>
      <c r="E3" s="26"/>
      <c r="F3" s="25"/>
    </row>
    <row r="5" spans="1:8">
      <c r="A5" s="20"/>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業績一覧</vt:lpstr>
      <vt:lpstr>領域名・奨学寄附金登録</vt:lpstr>
      <vt:lpstr>奨学寄附金</vt:lpstr>
      <vt:lpstr>業績一覧!Print_Area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遼介</cp:lastModifiedBy>
  <dcterms:created xsi:type="dcterms:W3CDTF">2015-06-17T15:06:00Z</dcterms:created>
  <dcterms:modified xsi:type="dcterms:W3CDTF">2025-02-13T00:33:31Z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0000001]">
    <vt:lpwstr>&lt;?xml version="1.0" encoding="UTF-8"?&gt;&lt;cabinex:root xmlns:cabinex="http://www.mediafusion.co.jp"&gt;&lt;cabinex:template cabinex:name="職員" cabinex:point="業績一覧!A1" cabinex:size="3:1"&gt;&lt;block name=""&gt;&lt;content name="業績年"/&gt;&lt;content name="所属"/&gt;&lt;content name="掲載順"/&gt;&lt;c</vt:lpwstr>
  </property>
  <property fmtid="{D5CDD505-2E9C-101B-9397-08002B2CF9AE}" pid="3" name="[0000002]">
    <vt:lpwstr>ontent name="スタッフID"/&gt;&lt;content name="氏名および教員選択" cabinex:cell="$1$0"/&gt;&lt;content name="職名" cabinex:cell="$0$0"/&gt;&lt;content name="所属期間" cabinex:cell="$2$0"/&gt;&lt;content name="登録日時"/&gt;&lt;content name="更新日時"/&gt;&lt;content name="更新者ID"/&gt;&lt;content name="更新種別"/&gt;&lt;content name="</vt:lpwstr>
  </property>
  <property fmtid="{D5CDD505-2E9C-101B-9397-08002B2CF9AE}" pid="4" name="[0000003]">
    <vt:lpwstr>RRID"/&gt;&lt;content name="FEEDID"/&gt;&lt;content name="FEEDKIND"/&gt;&lt;content name="RDID"/&gt;&lt;content name="RDKIND"/&gt;&lt;content name="編集制限"/&gt;&lt;content name="編集制限_日"/&gt;&lt;content name="編集制限_英"/&gt;&lt;/block&gt;&lt;/cabinex:template&gt;&lt;cabinex:template cabinex:name="研究実績" cabinex:point="業績</vt:lpwstr>
  </property>
  <property fmtid="{D5CDD505-2E9C-101B-9397-08002B2CF9AE}" pid="5" name="[0000004]">
    <vt:lpwstr>一覧!A1" cabinex:size="16:1"&gt;&lt;block name=""&gt;&lt;content name="業績年" cabinex:cell="$0$0"/&gt;&lt;content name="領域コード"/&gt;&lt;content name="領域名"/&gt;&lt;content name="編数：和文原著論文" cabinex:cell="$1$0"/&gt;&lt;content name="編数：英文論文（ファーストオーサー）" cabinex:cell="$2$0"/&gt;&lt;content name="ＩＦ：ファーストオー</vt:lpwstr>
  </property>
  <property fmtid="{D5CDD505-2E9C-101B-9397-08002B2CF9AE}" pid="6" name="[0000005]">
    <vt:lpwstr>サー" cabinex:cell="$6$0"/&gt;&lt;content name="ＩＦ：ファーストオーサー（うち原著のみ）" cabinex:cell="$7$0"/&gt;&lt;content name="編数：英文論文（コレスポンディングオーサー）" cabinex:cell="$3$0"/&gt;&lt;content name="ＩＦ：コレスポンディングオーサー" cabinex:cell="$8$0"/&gt;&lt;content name="ＩＦ：コレスポンディングオーサー（うち原著のみ）" cabinex:cell="$9$</vt:lpwstr>
  </property>
  <property fmtid="{D5CDD505-2E9C-101B-9397-08002B2CF9AE}" pid="7" name="[0000006]">
    <vt:lpwstr>0"/&gt;&lt;content name="編数：英文論文（その他）" cabinex:cell="$4$0"/&gt;&lt;content name="ＩＦ：その他" cabinex:cell="$10$0"/&gt;&lt;content name="ＩＦ：その他（うち原著のみ）" cabinex:cell="$11$0"/&gt;&lt;content name="編数：英文論文（合計）" cabinex:cell="$5$0"/&gt;&lt;content name="ＩＦ：合計" cabinex:cell="$12$0"/&gt;&lt;content n</vt:lpwstr>
  </property>
  <property fmtid="{D5CDD505-2E9C-101B-9397-08002B2CF9AE}" pid="8" name="[0000007]">
    <vt:lpwstr>ame="ＩＦ：合計（うち原著のみ）" cabinex:cell="$13$0"/&gt;&lt;content name="受入件数" cabinex:cell="$14$0"/&gt;&lt;content name="受入金額" cabinex:cell="$15$0"/&gt;&lt;content name="登録日時"/&gt;&lt;content name="更新日時"/&gt;&lt;content name="更新者ID"/&gt;&lt;content name="更新種別"/&gt;&lt;content name="RRID"/&gt;&lt;content name="F</vt:lpwstr>
  </property>
  <property fmtid="{D5CDD505-2E9C-101B-9397-08002B2CF9AE}" pid="9" name="[0000008]">
    <vt:lpwstr>EEDID"/&gt;&lt;content name="FEEDKIND"/&gt;&lt;content name="RDID"/&gt;&lt;content name="RDKIND"/&gt;&lt;content name="編集制限"/&gt;&lt;content name="編集制限_日"/&gt;&lt;content name="編集制限_英"/&gt;&lt;/block&gt;&lt;/cabinex:template&gt;&lt;cabinex:template cabinex:name="著書" cabinex:point="業績一覧!A1" cabinex:size="20:1</vt:lpwstr>
  </property>
  <property fmtid="{D5CDD505-2E9C-101B-9397-08002B2CF9AE}" pid="10" name="[0000009]">
    <vt:lpwstr>"&gt;&lt;block name=""&gt;&lt;content name="業績年度"/&gt;&lt;content name="タイトル（日）" cabinex:cell="$10$0"/&gt;&lt;content name="タイトル（英）"/&gt;&lt;content name="活動区分"/&gt;&lt;content name="活動区分_日"/&gt;&lt;content name="活動区分_英"/&gt;&lt;content name="著者（日）" cabinex:cell="$9$0"/&gt;&lt;content name="著者（英）"/&gt;&lt;content </vt:lpwstr>
  </property>
  <property fmtid="{D5CDD505-2E9C-101B-9397-08002B2CF9AE}" pid="11" name="[0000010]">
    <vt:lpwstr>name="役割"/&gt;&lt;content name="役割_日"/&gt;&lt;content name="役割_英"/&gt;&lt;content name="役割（日）"/&gt;&lt;content name="役割（英）"/&gt;&lt;content name="担当区分"/&gt;&lt;content name="担当範囲（日）"/&gt;&lt;content name="担当範囲（英）"/&gt;&lt;content name="出版社（日）" cabinex:cell="$11$0"/&gt;&lt;content name="出版社（英）"/&gt;&lt;content name</vt:lpwstr>
  </property>
  <property fmtid="{D5CDD505-2E9C-101B-9397-08002B2CF9AE}" pid="12" name="[0000011]">
    <vt:lpwstr>="出版年月" cabinex:cell="$16$0"/&gt;&lt;content name="国内外区分"/&gt;&lt;content name="国内外区分_日"/&gt;&lt;content name="国内外区分_英"/&gt;&lt;content name="版次"/&gt;&lt;content name="専門分野"/&gt;&lt;content name="キーワード"/&gt;&lt;content name="編集・監修者名"/&gt;&lt;content name="実施区分"/&gt;&lt;content name="実施区分_日"/&gt;&lt;content name="実</vt:lpwstr>
  </property>
  <property fmtid="{D5CDD505-2E9C-101B-9397-08002B2CF9AE}" pid="13" name="[0000012]">
    <vt:lpwstr>施区分_英"/&gt;&lt;content name="総ページ数"/&gt;&lt;content name="担当ページ" cabinex:cell="$14$0"/&gt;&lt;content name="ISBN" cabinex:cell="$17$0"/&gt;&lt;content name="ASIN"/&gt;&lt;content name="記述言語"/&gt;&lt;content name="記述言語_日"/&gt;&lt;content name="記述言語_英"/&gt;&lt;content name="著書種別"/&gt;&lt;content name="著書種別_日"/</vt:lpwstr>
  </property>
  <property fmtid="{D5CDD505-2E9C-101B-9397-08002B2CF9AE}" pid="14" name="[0000013]">
    <vt:lpwstr>&gt;&lt;content name="著書種別_英"/&gt;&lt;content name="著書種別（日）"/&gt;&lt;content name="著書種別（英）"/&gt;&lt;content name="概要（日）"/&gt;&lt;content name="概要（英）"/&gt;&lt;content name="Amazon URL"/&gt;&lt;content name="Amazon 画像リンク（小）"/&gt;&lt;content name="Amazon 画像リンク（中）"/&gt;&lt;content name="Amazon 画像リンク（大）"/&gt;&lt;conten</vt:lpwstr>
  </property>
  <property fmtid="{D5CDD505-2E9C-101B-9397-08002B2CF9AE}" pid="15" name="[0000014]">
    <vt:lpwstr>t name="業績を配布設定した共同研究者"/&gt;&lt;content name="登録日時"/&gt;&lt;content name="更新日時"/&gt;&lt;content name="更新者ID"/&gt;&lt;content name="更新種別"/&gt;&lt;content name="RRID"/&gt;&lt;content name="FEEDID"/&gt;&lt;content name="FEEDKIND"/&gt;&lt;content name="RDID"/&gt;&lt;content name="RDKIND"/&gt;&lt;content name="編集制限"/&gt;&lt;</vt:lpwstr>
  </property>
  <property fmtid="{D5CDD505-2E9C-101B-9397-08002B2CF9AE}" pid="16" name="[0000015]">
    <vt:lpwstr>content name="編集制限_日"/&gt;&lt;content name="編集制限_英"/&gt;&lt;/block&gt;&lt;/cabinex:template&gt;&lt;cabinex:template cabinex:name="著書（分担執筆）_日" cabinex:point="業績一覧!A1" cabinex:size="20:1"&gt;&lt;block name=""&gt;&lt;content name="業績年度"/&gt;&lt;content name="タイトル（日）" cabinex:cell="$12$0"/&gt;&lt;content n</vt:lpwstr>
  </property>
  <property fmtid="{D5CDD505-2E9C-101B-9397-08002B2CF9AE}" pid="17" name="[0000016]">
    <vt:lpwstr>ame="タイトル（英）"/&gt;&lt;content name="活動区分"/&gt;&lt;content name="活動区分_日"/&gt;&lt;content name="活動区分_英"/&gt;&lt;content name="著者（日）" cabinex:cell="$9$0"/&gt;&lt;content name="著者（英）"/&gt;&lt;content name="役割"/&gt;&lt;content name="役割_日"/&gt;&lt;content name="役割_英"/&gt;&lt;content name="役割（日）"/&gt;&lt;content name="役割</vt:lpwstr>
  </property>
  <property fmtid="{D5CDD505-2E9C-101B-9397-08002B2CF9AE}" pid="18" name="[0000017]">
    <vt:lpwstr>（英）"/&gt;&lt;content name="担当区分"/&gt;&lt;content name="担当範囲（日）" cabinex:cell="$10$0"/&gt;&lt;content name="担当範囲（英）"/&gt;&lt;content name="出版社（日）" cabinex:cell="$14$0"/&gt;&lt;content name="出版社（英）"/&gt;&lt;content name="出版年月" cabinex:cell="$16$0"/&gt;&lt;content name="国内外区分"/&gt;&lt;content name="国内外区分_</vt:lpwstr>
  </property>
  <property fmtid="{D5CDD505-2E9C-101B-9397-08002B2CF9AE}" pid="19" name="[0000018]">
    <vt:lpwstr>日"/&gt;&lt;content name="国内外区分_英"/&gt;&lt;content name="版次" cabinex:cell="$13$0"/&gt;&lt;content name="専門分野"/&gt;&lt;content name="キーワード"/&gt;&lt;content name="編集・監修者名" cabinex:cell="$11$0"/&gt;&lt;content name="実施区分"/&gt;&lt;content name="実施区分_日"/&gt;&lt;content name="実施区分_英"/&gt;&lt;content name="総ページ数"/&gt;&lt;</vt:lpwstr>
  </property>
  <property fmtid="{D5CDD505-2E9C-101B-9397-08002B2CF9AE}" pid="20" name="[0000019]">
    <vt:lpwstr>content name="担当ページ" cabinex:cell="$15$0"/&gt;&lt;content name="ISBN" cabinex:cell="$17$0"/&gt;&lt;content name="ASIN"/&gt;&lt;content name="記述言語"/&gt;&lt;content name="記述言語_日"/&gt;&lt;content name="記述言語_英"/&gt;&lt;content name="著書種別"/&gt;&lt;content name="著書種別_日"/&gt;&lt;content name="著書種別_英"/&gt;&lt;conten</vt:lpwstr>
  </property>
  <property fmtid="{D5CDD505-2E9C-101B-9397-08002B2CF9AE}" pid="21" name="[0000020]">
    <vt:lpwstr>t name="著書種別（日）"/&gt;&lt;content name="著書種別（英）"/&gt;&lt;content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vt:lpwstr>
  </property>
  <property fmtid="{D5CDD505-2E9C-101B-9397-08002B2CF9AE}" pid="22" name="[0000021]">
    <vt:lpwstr>t name="登録日時"/&gt;&lt;content name="更新日時"/&gt;&lt;content name="更新者ID"/&gt;&lt;content name="更新種別"/&gt;&lt;content name="RRID"/&gt;&lt;content name="FEEDID"/&gt;&lt;content name="FEEDKIND"/&gt;&lt;content name="RDID"/&gt;&lt;content name="RDKIND"/&gt;&lt;content name="編集制限"/&gt;&lt;content name="編集制限_日"/&gt;&lt;content </vt:lpwstr>
  </property>
  <property fmtid="{D5CDD505-2E9C-101B-9397-08002B2CF9AE}" pid="23" name="[0000022]">
    <vt:lpwstr>name="編集制限_英"/&gt;&lt;/block&gt;&lt;/cabinex:template&gt;&lt;cabinex:template cabinex:name="著書（分担執筆）_英" cabinex:point="業績一覧!A1" cabinex:size="20:1"&gt;&lt;block name=""&gt;&lt;content name="業績年度"/&gt;&lt;content name="タイトル（日）"/&gt;&lt;content name="タイトル（英）" cabinex:cell="$12$0"/&gt;&lt;content name="活動</vt:lpwstr>
  </property>
  <property fmtid="{D5CDD505-2E9C-101B-9397-08002B2CF9AE}" pid="24" name="[0000023]">
    <vt:lpwstr>区分"/&gt;&lt;content name="活動区分_日"/&gt;&lt;content name="活動区分_英"/&gt;&lt;content name="著者（日）"/&gt;&lt;content name="著者（英）" cabinex:cell="$9$0"/&gt;&lt;content name="役割"/&gt;&lt;content name="役割_日"/&gt;&lt;content name="役割_英"/&gt;&lt;content name="役割（日）"/&gt;&lt;content name="役割（英）"/&gt;&lt;content name="担当区分"/&gt;&lt;con</vt:lpwstr>
  </property>
  <property fmtid="{D5CDD505-2E9C-101B-9397-08002B2CF9AE}" pid="25" name="[0000024]">
    <vt:lpwstr>tent name="担当範囲（日）"/&gt;&lt;content name="担当範囲（英）" cabinex:cell="$10$0"/&gt;&lt;content name="出版社（日）"/&gt;&lt;content name="出版社（英）" cabinex:cell="$14$0"/&gt;&lt;content name="出版年月" cabinex:cell="$16$0"/&gt;&lt;content name="国内外区分"/&gt;&lt;content name="国内外区分_日"/&gt;&lt;content name="国内外区分_英"/&gt;&lt;co</vt:lpwstr>
  </property>
  <property fmtid="{D5CDD505-2E9C-101B-9397-08002B2CF9AE}" pid="26" name="[0000025]">
    <vt:lpwstr>ntent name="版次" cabinex:cell="$13$0"/&gt;&lt;content name="専門分野"/&gt;&lt;content name="キーワード"/&gt;&lt;content name="編集・監修者名" cabinex:cell="$11$0"/&gt;&lt;content name="実施区分"/&gt;&lt;content name="実施区分_日"/&gt;&lt;content name="実施区分_英"/&gt;&lt;content name="総ページ数"/&gt;&lt;content name="担当ページ" cabinex:cel</vt:lpwstr>
  </property>
  <property fmtid="{D5CDD505-2E9C-101B-9397-08002B2CF9AE}" pid="27" name="[0000026]">
    <vt:lpwstr>l="$15$0"/&gt;&lt;content name="ISBN" cabinex:cell="$17$0"/&gt;&lt;content name="ASIN"/&gt;&lt;content name="記述言語"/&gt;&lt;content name="記述言語_日"/&gt;&lt;content name="記述言語_英"/&gt;&lt;content name="著書種別"/&gt;&lt;content name="著書種別_日"/&gt;&lt;content name="著書種別_英"/&gt;&lt;content name="著書種別（日）"/&gt;&lt;content name=</vt:lpwstr>
  </property>
  <property fmtid="{D5CDD505-2E9C-101B-9397-08002B2CF9AE}" pid="28" name="[0000027]">
    <vt:lpwstr>"著書種別（英）"/&gt;&lt;content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name="業績を配布設定した共同研究者"/&gt;&lt;content name="登録日時"/&gt;&lt;content name="更新</vt:lpwstr>
  </property>
  <property fmtid="{D5CDD505-2E9C-101B-9397-08002B2CF9AE}" pid="29" name="[0000028]">
    <vt:lpwstr>日時"/&gt;&lt;content name="更新者ID"/&gt;&lt;content name="更新種別"/&gt;&lt;content name="RRID"/&gt;&lt;content name="FEEDID"/&gt;&lt;content name="FEEDKIND"/&gt;&lt;content name="RDID"/&gt;&lt;content name="RDKIND"/&gt;&lt;content name="編集制限"/&gt;&lt;content name="編集制限_日"/&gt;&lt;content name="編集制限_英"/&gt;&lt;/block&gt;&lt;/cabinex</vt:lpwstr>
  </property>
  <property fmtid="{D5CDD505-2E9C-101B-9397-08002B2CF9AE}" pid="30" name="[0000029]">
    <vt:lpwstr>:template&gt;&lt;cabinex:template cabinex:name="講演・口頭発表等" cabinex:point="業績一覧!A1" cabinex:size="22:1"&gt;&lt;block name=""&gt;&lt;content name="業績年度"/&gt;&lt;content name="活動区分"/&gt;&lt;content name="活動区分_日"/&gt;&lt;content name="活動区分_英"/&gt;&lt;content name="タイトル（日）" cabinex:cell="$10$0"/&gt;&lt;conte</vt:lpwstr>
  </property>
  <property fmtid="{D5CDD505-2E9C-101B-9397-08002B2CF9AE}" pid="31" name="[0000030]">
    <vt:lpwstr>nt name="タイトル（英）"/&gt;&lt;content name="講演者（日）" cabinex:cell="$9$0"/&gt;&lt;content name="講演者（英）"/&gt;&lt;content name="会議名（日）" cabinex:cell="$11$0"/&gt;&lt;content name="会議名（英）"/&gt;&lt;content name="開催年月日" cabinex:cell="$14$0"/&gt;&lt;content name="招待の有無"/&gt;&lt;content name="招待の有無_日"/&gt;&lt;conten</vt:lpwstr>
  </property>
  <property fmtid="{D5CDD505-2E9C-101B-9397-08002B2CF9AE}" pid="32" name="[0000031]">
    <vt:lpwstr>t name="招待の有無_英"/&gt;&lt;content name="選考の有無"/&gt;&lt;content name="選考の有無_日"/&gt;&lt;content name="選考の有無_英"/&gt;&lt;content name="記述言語"/&gt;&lt;content name="記述言語_日"/&gt;&lt;content name="記述言語_英"/&gt;&lt;content name="会議区分"/&gt;&lt;content name="会議区分_日" cabinex:cell="$4$0"/&gt;&lt;content name="会議区分_英"/&gt;&lt;con</vt:lpwstr>
  </property>
  <property fmtid="{D5CDD505-2E9C-101B-9397-08002B2CF9AE}" pid="33" name="[0000032]">
    <vt:lpwstr>tent name="会議種別"/&gt;&lt;content name="会議種別_日"/&gt;&lt;content name="会議種別_英"/&gt;&lt;content name="シンポジウム等の主題名" cabinex:cell="$12$0"/&gt;&lt;content name="専門分野"/&gt;&lt;content name="発表番号記号"/&gt;&lt;content name="抄録集等名" cabinex:cell="$15$0"/&gt;&lt;content name="巻" cabinex:cell="$16$0"/&gt;&lt;content </vt:lpwstr>
  </property>
  <property fmtid="{D5CDD505-2E9C-101B-9397-08002B2CF9AE}" pid="34" name="[0000033]">
    <vt:lpwstr>name="号" cabinex:cell="$17$0"/&gt;&lt;content name="頁" cabinex:cell="$18$0"/&gt;&lt;content name="発行年月" cabinex:cell="$19$0"/&gt;&lt;content name="実施区分"/&gt;&lt;content name="実施区分_日"/&gt;&lt;content name="実施区分_英"/&gt;&lt;content name="発表内容"/&gt;&lt;content name="添付種別"/&gt;&lt;content name="添付種別名"/&gt;&lt;con</vt:lpwstr>
  </property>
  <property fmtid="{D5CDD505-2E9C-101B-9397-08002B2CF9AE}" pid="35" name="[0000034]">
    <vt:lpwstr>tent name="添付ファイルURL"/&gt;&lt;content name="主催者（日）"/&gt;&lt;content name="主催者（英）"/&gt;&lt;content name="開催地（日）" cabinex:cell="$13$0"/&gt;&lt;content name="開催地（英）"/&gt;&lt;content name="URL"/&gt;&lt;content name="概要（日）"/&gt;&lt;content name="概要（英）"/&gt;&lt;content name="業績を配布設定した共同研究者"/&gt;&lt;content name="登</vt:lpwstr>
  </property>
  <property fmtid="{D5CDD505-2E9C-101B-9397-08002B2CF9AE}" pid="36" name="[0000035]">
    <vt:lpwstr>録日時"/&gt;&lt;content name="更新日時"/&gt;&lt;content name="更新者ID"/&gt;&lt;content name="更新種別"/&gt;&lt;content name="RRID"/&gt;&lt;content name="FEEDID"/&gt;&lt;content name="FEEDKIND"/&gt;&lt;content name="RDID"/&gt;&lt;content name="RDKIND"/&gt;&lt;content name="編集制限"/&gt;&lt;content name="編集制限_日"/&gt;&lt;content name="編集制</vt:lpwstr>
  </property>
  <property fmtid="{D5CDD505-2E9C-101B-9397-08002B2CF9AE}" pid="37" name="[0000036]">
    <vt:lpwstr>限_英"/&gt;&lt;/block&gt;&lt;/cabinex:template&gt;&lt;cabinex:template cabinex:name="その他業績" cabinex:point="業績一覧!A1" cabinex:size="21:1"&gt;&lt;block name=""&gt;&lt;content name="業績分類"/&gt;&lt;content name="期間始" cabinex:cell="$12$0"/&gt;&lt;content name="期間終" cabinex:cell="$13$0"/&gt;&lt;content name="担当者</vt:lpwstr>
  </property>
  <property fmtid="{D5CDD505-2E9C-101B-9397-08002B2CF9AE}" pid="38" name="[0000037]">
    <vt:lpwstr>名" cabinex:cell="$9$0"/&gt;&lt;content name="タイトル（日）" cabinex:cell="$10$0"/&gt;&lt;content name="タイトル（英）"/&gt;&lt;content name="内容のキーワード"/&gt;&lt;content name="内容（日）" cabinex:cell="$11$0"/&gt;&lt;content name="内容（英）"/&gt;&lt;content name="業績を配布設定した共同研究者"/&gt;&lt;content name="登録日時"/&gt;&lt;content name</vt:lpwstr>
  </property>
  <property fmtid="{D5CDD505-2E9C-101B-9397-08002B2CF9AE}" pid="39" name="[0000038]">
    <vt:lpwstr>="更新日時"/&gt;&lt;content name="更新者ID"/&gt;&lt;content name="更新種別"/&gt;&lt;content name="RRID"/&gt;&lt;content name="FEEDID"/&gt;&lt;content name="FEEDKIND"/&gt;&lt;content name="RDID"/&gt;&lt;content name="RDKIND"/&gt;&lt;content name="編集制限"/&gt;&lt;content name="編集制限_日"/&gt;&lt;content name="編集制限_英"/&gt;&lt;/block&gt;&lt;/cab</vt:lpwstr>
  </property>
  <property fmtid="{D5CDD505-2E9C-101B-9397-08002B2CF9AE}" pid="40" name="[0000039]">
    <vt:lpwstr>inex:template&gt;&lt;cabinex:template cabinex:name="特許等" cabinex:point="業績一覧!A1" cabinex:size="3:1"&gt;&lt;block name=""&gt;&lt;content name="区分" cabinex:cell="$0$0"/&gt;&lt;content name="内容（発明の名称）" cabinex:cell="$1$0"/&gt;&lt;content name="発明者又は考案者" cabinex:cell="$2$0"/&gt;&lt;/block&gt;&lt;/cab</vt:lpwstr>
  </property>
  <property fmtid="{D5CDD505-2E9C-101B-9397-08002B2CF9AE}" pid="41" name="[0000040]">
    <vt:lpwstr>inex:template&gt;&lt;cabinex:template cabinex:name="科研費・研究助成金等" cabinex:point="業績一覧!A1" cabinex:size="7:1"&gt;&lt;block name=""&gt;&lt;content name="制度" cabinex:cell="$0$0"/&gt;&lt;content name="研究種目" cabinex:cell="$1$0"/&gt;&lt;content name="タイトル（日）" cabinex:cell="$2$0"/&gt;&lt;content nam</vt:lpwstr>
  </property>
  <property fmtid="{D5CDD505-2E9C-101B-9397-08002B2CF9AE}" pid="42" name="[0000041]">
    <vt:lpwstr>e="研究代表者（日）" cabinex:cell="$3$0"/&gt;&lt;content name="研究分担者（日）" cabinex:cell="$4$0"/&gt;&lt;content name="年度" cabinex:cell="$5$0"/&gt;&lt;content name="総額" cabinex:cell="$6$0"/&gt;&lt;/block&gt;&lt;/cabinex:template&gt;&lt;cabinex:template cabinex:name="学会の開催" cabinex:point="業績一覧!A1" cabin</vt:lpwstr>
  </property>
  <property fmtid="{D5CDD505-2E9C-101B-9397-08002B2CF9AE}" pid="43" name="[0000042]">
    <vt:lpwstr>ex:size="11:1"&gt;&lt;block name=""&gt;&lt;content name="区分" cabinex:cell="$0$0"/&gt;&lt;content name="主催・共催の別" cabinex:cell="$1$0"/&gt;&lt;content name="学会名" cabinex:cell="$2$0"/&gt;&lt;content name="期間始" cabinex:cell="$9$0"/&gt;&lt;content name="期間終" cabinex:cell="$10$0"/&gt;&lt;content name="開</vt:lpwstr>
  </property>
  <property fmtid="{D5CDD505-2E9C-101B-9397-08002B2CF9AE}" pid="44" name="[0000043]">
    <vt:lpwstr>催地" cabinex:cell="$4$0"/&gt;&lt;/block&gt;&lt;/cabinex:template&gt;&lt;cabinex:template cabinex:name="学会の実績" cabinex:point="業績一覧!A1" cabinex:size="3:1"&gt;&lt;block name=""&gt;&lt;content name="学会の名称" cabinex:cell="$0$0"/&gt;&lt;content name="役職" cabinex:cell="$1$0"/&gt;&lt;content name="氏名" cabi</vt:lpwstr>
  </property>
  <property fmtid="{D5CDD505-2E9C-101B-9397-08002B2CF9AE}" pid="45" name="[0000044]">
    <vt:lpwstr>nex:cell="$2$0"/&gt;&lt;/block&gt;&lt;/cabinex:template&gt;&lt;cabinex:template cabinex:name="座長" cabinex:point="業績一覧!A1" cabinex:size="3:1"&gt;&lt;block name=""&gt;&lt;content name="発表形態" cabinex:cell="$0$0"/&gt;&lt;content name="学会名" cabinex:cell="$1$0"/&gt;&lt;content name="氏名" cabinex:cell="$</vt:lpwstr>
  </property>
  <property fmtid="{D5CDD505-2E9C-101B-9397-08002B2CF9AE}" pid="46" name="[0000045]">
    <vt:lpwstr>2$0"/&gt;&lt;/block&gt;&lt;/cabinex:template&gt;&lt;cabinex:template cabinex:name="学術雑誌等の編集" cabinex:point="業績一覧!A1" cabinex:size="3:1"&gt;&lt;block name=""&gt;&lt;content name="学術雑誌名" cabinex:cell="$0$0"/&gt;&lt;content name="編集役職" cabinex:cell="$1$0"/&gt;&lt;content name="氏名" cabinex:cell="$2$0</vt:lpwstr>
  </property>
  <property fmtid="{D5CDD505-2E9C-101B-9397-08002B2CF9AE}" pid="47" name="[0000046]">
    <vt:lpwstr>"/&gt;&lt;/block&gt;&lt;/cabinex:template&gt;&lt;cabinex:template cabinex:name="行政等企画参画" cabinex:point="業績一覧!A1" cabinex:size="10:1"&gt;&lt;block name=""&gt;&lt;content name="区分" cabinex:cell="$0$0"/&gt;&lt;content name="機関・委員会の名称等" cabinex:cell="$1$0"/&gt;&lt;content name="役割" cabinex:cell="$2$0</vt:lpwstr>
  </property>
  <property fmtid="{D5CDD505-2E9C-101B-9397-08002B2CF9AE}" pid="48" name="[0000047]">
    <vt:lpwstr>"/&gt;&lt;content name="氏名" cabinex:cell="$3$0"/&gt;&lt;content name="始期" cabinex:cell="$8$0"/&gt;&lt;content name="終期" cabinex:cell="$9$0"/&gt;&lt;/block&gt;&lt;/cabinex:template&gt;&lt;cabinex:template cabinex:name="国際協力事業" cabinex:point="業績一覧!A1" cabinex:size="15:1"&gt;&lt;block name=""&gt;&lt;conte</vt:lpwstr>
  </property>
  <property fmtid="{D5CDD505-2E9C-101B-9397-08002B2CF9AE}" pid="49" name="[0000048]">
    <vt:lpwstr>nt name="活動名" cabinex:cell="$8$0"/&gt;&lt;content name="活動内容" cabinex:cell="$9$0"/&gt;&lt;content name="主催者" cabinex:cell="$10$0"/&gt;&lt;content name="対象者等" cabinex:cell="$11$0"/&gt;&lt;content name="聴講者数" cabinex:cell="$12$0"/&gt;&lt;content name="氏名" cabinex:cell="$1$0"/&gt;&lt;content n</vt:lpwstr>
  </property>
  <property fmtid="{D5CDD505-2E9C-101B-9397-08002B2CF9AE}" pid="50" name="[0000049]">
    <vt:lpwstr>ame="役割" cabinex:cell="$3$0"/&gt;&lt;content name="期間始" cabinex:cell="$13$0"/&gt;&lt;content name="期間終" cabinex:cell="$14$0"/&gt;&lt;content name="活動国名" cabinex:cell="$5$0"/&gt;&lt;/block&gt;&lt;/cabinex:template&gt;&lt;cabinex:template cabinex:name="学外教育活動" cabinex:point="業績一覧!A1" cabinex:</vt:lpwstr>
  </property>
  <property fmtid="{D5CDD505-2E9C-101B-9397-08002B2CF9AE}" pid="51" name="[0000050]">
    <vt:lpwstr>size="13:1"&gt;&lt;block name=""&gt;&lt;content name="区分" cabinex:cell="$0$0"/&gt;&lt;content name="活動名" cabinex:cell="$8$0"/&gt;&lt;content name="活動内容" cabinex:cell="$9$0"/&gt;&lt;content name="主催者" cabinex:cell="$10$0"/&gt;&lt;content name="対象者等" cabinex:cell="$11$0"/&gt;&lt;content name="聴講者数"</vt:lpwstr>
  </property>
  <property fmtid="{D5CDD505-2E9C-101B-9397-08002B2CF9AE}" pid="52" name="[0000051]">
    <vt:lpwstr> cabinex:cell="$12$0"/&gt;&lt;content name="氏名" cabinex:cell="$3$0"/&gt;&lt;/block&gt;&lt;/cabinex:template&gt;&lt;cabinex:template cabinex:name="論文等" cabinex:point="業績一覧!A1" cabinex:size="30:1"&gt;&lt;block name=""&gt;&lt;content name="業績年度"/&gt;&lt;content name="活動区分"/&gt;&lt;content name="活動区分_日"/&gt;&lt;</vt:lpwstr>
  </property>
  <property fmtid="{D5CDD505-2E9C-101B-9397-08002B2CF9AE}" pid="53" name="[0000052]">
    <vt:lpwstr>content name="活動区分_英"/&gt;&lt;content name="タイトル（日）" cabinex:cell="$10$0"/&gt;&lt;content name="タイトル（英）"/&gt;&lt;content name="著者（日）" cabinex:cell="$9$0"/&gt;&lt;content name="著者（英）"/&gt;&lt;content name="担当内容"/&gt;&lt;content name="執筆形態"/&gt;&lt;content name="執筆形態_日"/&gt;&lt;content name="執筆形態_英"/&gt;&lt;co</vt:lpwstr>
  </property>
  <property fmtid="{D5CDD505-2E9C-101B-9397-08002B2CF9AE}" pid="54" name="[0000053]">
    <vt:lpwstr>ntent name="誌名（日）" cabinex:cell="$11$0"/&gt;&lt;content name="誌名（英）"/&gt;&lt;content name="出版者（日）"/&gt;&lt;content name="出版者（英）"/&gt;&lt;content name="巻" cabinex:cell="$12$0"/&gt;&lt;content name="号" cabinex:cell="$13$0"/&gt;&lt;content name="開始ページ" cabinex:cell="$14$0"/&gt;&lt;content name="終了ペー</vt:lpwstr>
  </property>
  <property fmtid="{D5CDD505-2E9C-101B-9397-08002B2CF9AE}" pid="55" name="[0000054]">
    <vt:lpwstr>ジ" cabinex:cell="$15$0"/&gt;&lt;content name="出版年月" cabinex:cell="$16$0"/&gt;&lt;content name="査読の有無"/&gt;&lt;content name="査読の有無_日"/&gt;&lt;content name="査読の有無_英"/&gt;&lt;content name="招待の有無"/&gt;&lt;content name="招待の有無_日"/&gt;&lt;content name="招待の有無_英"/&gt;&lt;content name="記述言語"/&gt;&lt;content name="記述言語</vt:lpwstr>
  </property>
  <property fmtid="{D5CDD505-2E9C-101B-9397-08002B2CF9AE}" pid="56" name="[0000055]">
    <vt:lpwstr>_日"/&gt;&lt;content name="記述言語_英"/&gt;&lt;content name="掲載種別" cabinex:cell="$29$0"/&gt;&lt;content name="掲載種別_日"/&gt;&lt;content name="掲載種別_英"/&gt;&lt;content name="掲載種別名（日）"/&gt;&lt;content name="掲載種別名（英）"/&gt;&lt;content name="国内外区分"/&gt;&lt;content name="国内外区分_日"/&gt;&lt;content name="国内外区分_英"/&gt;&lt;content n</vt:lpwstr>
  </property>
  <property fmtid="{D5CDD505-2E9C-101B-9397-08002B2CF9AE}" pid="57" name="[0000056]">
    <vt:lpwstr>ame="キーワード"/&gt;&lt;content name="専門分野"/&gt;&lt;content name="実施区分"/&gt;&lt;content name="実施区分_日"/&gt;&lt;content name="実施区分_英"/&gt;&lt;content name="添付ファイルURL"/&gt;&lt;content name="リポジトリ登録可否"/&gt;&lt;content name="リポジトリ登録可否_日"/&gt;&lt;content name="リポジトリ登録可否_英"/&gt;&lt;content name="論文原稿の有無"/&gt;&lt;content name</vt:lpwstr>
  </property>
  <property fmtid="{D5CDD505-2E9C-101B-9397-08002B2CF9AE}" pid="58" name="[0000057]">
    <vt:lpwstr>="論文原稿の有無_日"/&gt;&lt;content name="論文原稿の有無_英"/&gt;&lt;content name="リポジトリ公開希望年月日"/&gt;&lt;content name="リポジトリ登録結果"/&gt;&lt;content name="リポジトリ登録結果_日"/&gt;&lt;content name="リポジトリ登録結果_英"/&gt;&lt;content name="リポジトリ登録年月日"/&gt;&lt;content name="リポジトリURL"/&gt;&lt;content name="リポジトリ特記事項"/&gt;&lt;content name="ISS</vt:lpwstr>
  </property>
  <property fmtid="{D5CDD505-2E9C-101B-9397-08002B2CF9AE}" pid="59" name="[0000058]">
    <vt:lpwstr>N"/&gt;&lt;content name="インパクトファクター" cabinex:cell="$23$0"/&gt;&lt;content name="ファーストオーサー" cabinex:cell="$24$0"/&gt;&lt;content name="DOI" cabinex:cell="$17$0"/&gt;&lt;content name="JGlobalID"/&gt;&lt;content name="NAID"/&gt;&lt;content name="PMID"/&gt;&lt;content name="研究者リゾルバーID"/&gt;&lt;content name</vt:lpwstr>
  </property>
  <property fmtid="{D5CDD505-2E9C-101B-9397-08002B2CF9AE}" pid="60" name="[0000059]">
    <vt:lpwstr>="Permalink"/&gt;&lt;content name="URL"/&gt;&lt;content name="概要（日）" cabinex:cell="$25$0"/&gt;&lt;content name="概要（英）"/&gt;&lt;content name="業績を配布設定した共同研究者"/&gt;&lt;content name="登録日時"/&gt;&lt;content name="更新日時"/&gt;&lt;content name="更新者ID"/&gt;&lt;content name="更新種別"/&gt;&lt;content name="RRID"/&gt;&lt;content n</vt:lpwstr>
  </property>
  <property fmtid="{D5CDD505-2E9C-101B-9397-08002B2CF9AE}" pid="61" name="[0000060]">
    <vt:lpwstr>ame="FEEDID"/&gt;&lt;content name="FEEDKIND"/&gt;&lt;content name="RDID"/&gt;&lt;content name="RDKIND"/&gt;&lt;content name="編集制限"/&gt;&lt;content name="編集制限_日"/&gt;&lt;content name="編集制限_英"/&gt;&lt;/block&gt;&lt;/cabinex:template&gt;&lt;cabinex:template cabinex:name="社会活動その他" cabinex:point="業績一覧!A1" cabinex</vt:lpwstr>
  </property>
  <property fmtid="{D5CDD505-2E9C-101B-9397-08002B2CF9AE}" pid="62" name="[0000061]">
    <vt:lpwstr>:size="18:1"&gt;&lt;block name=""&gt;&lt;content name="業績名称" cabinex:cell="$9$0"/&gt;&lt;content name="業績内容" cabinex:cell="$10$0"/&gt;&lt;content name="担当者名" cabinex:cell="$8$0"/&gt;&lt;content name="始期" cabinex:cell="$11$0"/&gt;&lt;content name="終期" cabinex:cell="$12$0"/&gt;&lt;/block&gt;&lt;/cabinex:</vt:lpwstr>
  </property>
  <property fmtid="{D5CDD505-2E9C-101B-9397-08002B2CF9AE}" pid="63" name="[0000062]">
    <vt:lpwstr>template&gt;&lt;cabinex:template cabinex:name="社会活動特記事項" cabinex:point="業績一覧!A1" cabinex:size="18:1"&gt;&lt;block name=""&gt;&lt;content name="自由記述" cabinex:cell="$9$0"/&gt;&lt;content name="特記事項" cabinex:cell="$10$0"/&gt;&lt;content name="担当者名" cabinex:cell="$8$0"/&gt;&lt;/block&gt;&lt;/cabinex:</vt:lpwstr>
  </property>
  <property fmtid="{D5CDD505-2E9C-101B-9397-08002B2CF9AE}" pid="64" name="[0000063]">
    <vt:lpwstr>template&gt;&lt;cabinex:template cabinex:name="研究その他・受賞・ベンチャー・報道" cabinex:point="業績一覧!A1" cabinex:size="14:1"&gt;&lt;block name=""&gt;&lt;content name="担当者名" cabinex:cell="$9$0"/&gt;&lt;content name="タイトル" cabinex:cell="$10$0"/&gt;&lt;content name="内容" cabinex:cell="$11$0"/&gt;&lt;content n</vt:lpwstr>
  </property>
  <property fmtid="{D5CDD505-2E9C-101B-9397-08002B2CF9AE}" pid="65" name="[0000064]">
    <vt:lpwstr>ame="年月" cabinex:cell="$12$0"/&gt;&lt;content name="機関名" cabinex:cell="$13$0"/&gt;&lt;/block&gt;&lt;/cabinex:template&gt;&lt;cabinex:template cabinex:name="奨学寄附金" cabinex:point="奨学寄附金!B3" cabinex:size="5:1"&gt;&lt;block name=""&gt;&lt;content name="業績年度" cabinex:cell="$0$0"/&gt;&lt;content name="</vt:lpwstr>
  </property>
  <property fmtid="{D5CDD505-2E9C-101B-9397-08002B2CF9AE}" pid="66" name="[0000065]">
    <vt:lpwstr>寄附の目的" cabinex:cell="$1$0"/&gt;&lt;content name="機関名" cabinex:cell="$2$0"/&gt;&lt;content name="申込金額" cabinex:cell="$3$0"/&gt;&lt;content name="今年度納入金額" cabinex:cell="$4$0"/&gt;&lt;/block&gt;&lt;/cabinex:template&gt;&lt;cabinex:xml&gt;&lt;root&gt;&lt;block name="パラメータ"&gt;&lt;content name="開始" cabinex:cell="</vt:lpwstr>
  </property>
  <property fmtid="{D5CDD505-2E9C-101B-9397-08002B2CF9AE}" pid="67" name="[0000066]">
    <vt:lpwstr>業績一覧!J2"/&gt;&lt;content name="終了" cabinex:cell="業績一覧!K2"/&gt;&lt;content name="部署" cabinex:cell="業績一覧!L2"/&gt;&lt;content name="領域名" cabinex:cell="業績一覧!B1"/&gt;&lt;/block&gt;&lt;block name="部門紹介"&gt;&lt;block name="部門スタッフ" cabinex:template="職員" cabinex:loop="30" cabinex:repeat="y" cabinex:</vt:lpwstr>
  </property>
  <property fmtid="{D5CDD505-2E9C-101B-9397-08002B2CF9AE}" pid="68" name="[0000067]">
    <vt:lpwstr>render-only="false" cabinex:cell="業績一覧!B3"/&gt;&lt;block name="領域名・奨学寄附金登録" cabinex:template="研究実績" cabinex:loop="5" cabinex:repeat="y" cabinex:render-only="false" cabinex:cell="領域名・奨学寄附金登録!B3"/&gt;&lt;block name="部門キーワード・研究の概要一覧"&gt;&lt;block name=""&gt;&lt;content name="業績年"/&gt;</vt:lpwstr>
  </property>
  <property fmtid="{D5CDD505-2E9C-101B-9397-08002B2CF9AE}" pid="69" name="[0000068]">
    <vt:lpwstr>&lt;content name="部門コード"/&gt;&lt;content name="研究の概要" cabinex:cell="業績一覧!B36"/&gt;&lt;content name="研究の概要（英）"/&gt;&lt;content name="研究のキーワード" cabinex:cell="業績一覧!B39"/&gt;&lt;content name="特色等" cabinex:cell="業績一覧!B45"/&gt;&lt;content name="特色等（英）"/&gt;&lt;content name="本学の理念との関係" cabinex:cell="</vt:lpwstr>
  </property>
  <property fmtid="{D5CDD505-2E9C-101B-9397-08002B2CF9AE}" pid="70" name="[0000069]">
    <vt:lpwstr>業績一覧!B48"/&gt;&lt;content name="本学の理念との関係（英）"/&gt;&lt;content name="構成内容等" cabinex:cell="業績一覧!B42"/&gt;&lt;content name="登録日時"/&gt;&lt;content name="更新日時"/&gt;&lt;content name="更新者ID"/&gt;&lt;content name="更新種別"/&gt;&lt;content name="RRID"/&gt;&lt;content name="FEEDID"/&gt;&lt;content name="FEEDKIND"/&gt;&lt;conte</vt:lpwstr>
  </property>
  <property fmtid="{D5CDD505-2E9C-101B-9397-08002B2CF9AE}" pid="71" name="[0000070]">
    <vt:lpwstr>nt name="RDID"/&gt;&lt;content name="RDKIND"/&gt;&lt;content name="編集制限"/&gt;&lt;content name="編集制限_日"/&gt;&lt;content name="編集制限_英"/&gt;&lt;/block&gt;&lt;/block&gt;&lt;/block&gt;&lt;block name="英文・著書" cabinex:template="著書" cabinex:loop="50" cabinex:repeat="y" cabinex:render-only="false" cabinex:cell="</vt:lpwstr>
  </property>
  <property fmtid="{D5CDD505-2E9C-101B-9397-08002B2CF9AE}" pid="72" name="[0000071]">
    <vt:lpwstr>業績一覧!B62"/&gt;&lt;block name="英文・著書（分担執筆）" cabinex:template="著書（分担執筆）_英" cabinex:loop="50" cabinex:repeat="y" cabinex:render-only="false" cabinex:cell="業績一覧!B114"/&gt;&lt;block name="英文・著書（編纂・編集・監修）" cabinex:template="著書" cabinex:loop="50" cabinex:repeat="y" cabinex:</vt:lpwstr>
  </property>
  <property fmtid="{D5CDD505-2E9C-101B-9397-08002B2CF9AE}" pid="73" name="[0000072]">
    <vt:lpwstr>render-only="false" cabinex:cell="業績一覧!B166"/&gt;&lt;block name="英文：論文等原著論文（審査有）" cabinex:template="論文等" cabinex:loop="50" cabinex:repeat="y" cabinex:render-only="false" cabinex:cell="業績一覧!B219"/&gt;&lt;block name="英文：論文等原著論文（審査無）" cabinex:template="論文等" cabinex:loop</vt:lpwstr>
  </property>
  <property fmtid="{D5CDD505-2E9C-101B-9397-08002B2CF9AE}" pid="74" name="[0000073]">
    <vt:lpwstr>="50" cabinex:repeat="y" cabinex:render-only="false" cabinex:cell="業績一覧!B271"/&gt;&lt;block name="英文：論文等原著論文（総説）" cabinex:template="論文等" cabinex:loop="50" cabinex:repeat="y" cabinex:render-only="false" cabinex:cell="業績一覧!B323"/&gt;&lt;block name="英文：論文等その他研究等実績（報告書を含</vt:lpwstr>
  </property>
  <property fmtid="{D5CDD505-2E9C-101B-9397-08002B2CF9AE}" pid="75" name="[0000074]">
    <vt:lpwstr>む）" cabinex:template="論文等" cabinex:loop="50" cabinex:repeat="y" cabinex:render-only="false" cabinex:cell="業績一覧!B375"/&gt;&lt;block name="英文：論文等国際会議論文" cabinex:template="論文等" cabinex:loop="50" cabinex:repeat="y" cabinex:render-only="false" cabinex:cell="業績一覧!B42</vt:lpwstr>
  </property>
  <property fmtid="{D5CDD505-2E9C-101B-9397-08002B2CF9AE}" pid="76" name="[0000075]">
    <vt:lpwstr>7"/&gt;&lt;block name="和文：著書" cabinex:template="著書" cabinex:loop="50" cabinex:repeat="y" cabinex:render-only="false" cabinex:cell="業績一覧!B480"/&gt;&lt;block name="和文：著書（分担執筆）" cabinex:template="著書（分担執筆）_日" cabinex:loop="50" cabinex:repeat="y" cabinex:render-only="fals</vt:lpwstr>
  </property>
  <property fmtid="{D5CDD505-2E9C-101B-9397-08002B2CF9AE}" pid="77" name="[0000076]">
    <vt:lpwstr>e" cabinex:cell="業績一覧!B532"/&gt;&lt;block name="和文：著書（編纂・編集・監修）" cabinex:template="著書" cabinex:loop="50" cabinex:repeat="y" cabinex:render-only="false" cabinex:cell="業績一覧!B584"/&gt;&lt;block name="和文：論文等原著論文（審査有）" cabinex:template="論文等" cabinex:loop="50" cabinex:repe</vt:lpwstr>
  </property>
  <property fmtid="{D5CDD505-2E9C-101B-9397-08002B2CF9AE}" pid="78" name="[0000077]">
    <vt:lpwstr>at="y" cabinex:render-only="false" cabinex:cell="業績一覧!B637"/&gt;&lt;block name="和文：論文等原著論文（審査無）" cabinex:template="論文等" cabinex:loop="50" cabinex:repeat="y" cabinex:render-only="false" cabinex:cell="業績一覧!B689"/&gt;&lt;block name="和文：論文等原著論文（総説）" cabinex:template="論文等</vt:lpwstr>
  </property>
  <property fmtid="{D5CDD505-2E9C-101B-9397-08002B2CF9AE}" pid="79" name="[0000078]">
    <vt:lpwstr>" cabinex:loop="50" cabinex:repeat="y" cabinex:render-only="false" cabinex:cell="業績一覧!B741"/&gt;&lt;block name="和文：論文等その他研究等実績（報告書を含む）" cabinex:template="論文等" cabinex:loop="50" cabinex:repeat="y" cabinex:render-only="false" cabinex:cell="業績一覧!B793"/&gt;&lt;block name</vt:lpwstr>
  </property>
  <property fmtid="{D5CDD505-2E9C-101B-9397-08002B2CF9AE}" pid="80" name="[0000079]">
    <vt:lpwstr>="和文：論文等国際会議論文" cabinex:template="論文等" cabinex:loop="50" cabinex:repeat="y" cabinex:render-only="false" cabinex:cell="業績一覧!B845"/&gt;&lt;block name="国際学会特別講演" cabinex:template="講演・口頭発表等" cabinex:loop="50" cabinex:repeat="y" cabinex:render-only="false" cabinex:c</vt:lpwstr>
  </property>
  <property fmtid="{D5CDD505-2E9C-101B-9397-08002B2CF9AE}" pid="81" name="[0000080]">
    <vt:lpwstr>ell="業績一覧!B899"/&gt;&lt;block name="国際学会シンポジスト・パネリスト等" cabinex:template="講演・口頭発表等" cabinex:loop="50" cabinex:repeat="y" cabinex:render-only="false" cabinex:cell="業績一覧!B951"/&gt;&lt;block name="国際学会一般講演（口演）" cabinex:template="講演・口頭発表等" cabinex:loop="50" cabinex:repeat</vt:lpwstr>
  </property>
  <property fmtid="{D5CDD505-2E9C-101B-9397-08002B2CF9AE}" pid="82" name="[0000081]">
    <vt:lpwstr>="y" cabinex:render-only="false" cabinex:cell="業績一覧!B1003"/&gt;&lt;block name="国際学会一般講演（ポスター）" cabinex:template="講演・口頭発表等" cabinex:loop="50" cabinex:repeat="y" cabinex:render-only="false" cabinex:cell="業績一覧!B1055"/&gt;&lt;block name="国際学会一般講演" cabinex:template="講演・口頭</vt:lpwstr>
  </property>
  <property fmtid="{D5CDD505-2E9C-101B-9397-08002B2CF9AE}" pid="83" name="[0000082]">
    <vt:lpwstr>発表等" cabinex:loop="50" cabinex:repeat="y" cabinex:render-only="false" cabinex:cell="業績一覧!B1107"/&gt;&lt;block name="国際学会その他" cabinex:template="講演・口頭発表等" cabinex:loop="50" cabinex:repeat="y" cabinex:render-only="false" cabinex:cell="業績一覧!B1159"/&gt;&lt;block name="国内学</vt:lpwstr>
  </property>
  <property fmtid="{D5CDD505-2E9C-101B-9397-08002B2CF9AE}" pid="84" name="[0000083]">
    <vt:lpwstr>会特別講演" cabinex:template="講演・口頭発表等" cabinex:loop="50" cabinex:repeat="y" cabinex:render-only="false" cabinex:cell="業績一覧!B1212"/&gt;&lt;block name="国内学会シンポジスト・パネリスト等" cabinex:template="講演・口頭発表等" cabinex:loop="100" cabinex:repeat="y" cabinex:render-only="false" ca</vt:lpwstr>
  </property>
  <property fmtid="{D5CDD505-2E9C-101B-9397-08002B2CF9AE}" pid="85" name="[0000084]">
    <vt:lpwstr>binex:cell="業績一覧!B1264"/&gt;&lt;block name="国内学会一般講演（口演）" cabinex:template="講演・口頭発表等" cabinex:loop="100" cabinex:repeat="y" cabinex:render-only="false" cabinex:cell="業績一覧!B1366"/&gt;&lt;block name="国内学会一般講演（ポスター）" cabinex:template="講演・口頭発表等" cabinex:loop="100" cabine</vt:lpwstr>
  </property>
  <property fmtid="{D5CDD505-2E9C-101B-9397-08002B2CF9AE}" pid="86" name="[0000085]">
    <vt:lpwstr>x:repeat="y" cabinex:render-only="false" cabinex:cell="業績一覧!B1468"/&gt;&lt;block name="国内学会一般講演" cabinex:template="講演・口頭発表等" cabinex:loop="50" cabinex:repeat="y" cabinex:render-only="false" cabinex:cell="業績一覧!B1570"/&gt;&lt;block name="国内学会その他" cabinex:template="講演・口</vt:lpwstr>
  </property>
  <property fmtid="{D5CDD505-2E9C-101B-9397-08002B2CF9AE}" pid="87" name="[0000086]">
    <vt:lpwstr>頭発表等" cabinex:loop="50" cabinex:repeat="y" cabinex:render-only="false" cabinex:cell="業績一覧!B1622"/&gt;&lt;block name="国内学会(地方）特別講演" cabinex:template="講演・口頭発表等" cabinex:loop="50" cabinex:repeat="y" cabinex:render-only="false" cabinex:cell="業績一覧!B1675"/&gt;&lt;block nam</vt:lpwstr>
  </property>
  <property fmtid="{D5CDD505-2E9C-101B-9397-08002B2CF9AE}" pid="88" name="[0000087]">
    <vt:lpwstr>e="国内学会（地方）シンポジスト・パネリスト等" cabinex:template="講演・口頭発表等" cabinex:loop="50" cabinex:repeat="y" cabinex:render-only="false" cabinex:cell="業績一覧!B1727"/&gt;&lt;block name="国内学会（地方）一般講演（口演）" cabinex:template="講演・口頭発表等" cabinex:loop="50" cabinex:repeat="y" cabinex:rende</vt:lpwstr>
  </property>
  <property fmtid="{D5CDD505-2E9C-101B-9397-08002B2CF9AE}" pid="89" name="[0000088]">
    <vt:lpwstr>r-only="false" cabinex:cell="業績一覧!B1779"/&gt;&lt;block name="国内学会（地方）一般講演（ポスター）" cabinex:template="講演・口頭発表等" cabinex:loop="50" cabinex:repeat="y" cabinex:render-only="false" cabinex:cell="業績一覧!B1831"/&gt;&lt;block name="国内学会（地方）一般講演" cabinex:template="講演・口頭発表等" cabin</vt:lpwstr>
  </property>
  <property fmtid="{D5CDD505-2E9C-101B-9397-08002B2CF9AE}" pid="90" name="[0000089]">
    <vt:lpwstr>ex:loop="50" cabinex:repeat="y" cabinex:render-only="false" cabinex:cell="業績一覧!B1883"/&gt;&lt;block name="国内学会（地方）その他" cabinex:template="講演・口頭発表等" cabinex:loop="50" cabinex:repeat="y" cabinex:render-only="false" cabinex:cell="業績一覧!B1935"/&gt;&lt;block name="その他の研究会・集</vt:lpwstr>
  </property>
  <property fmtid="{D5CDD505-2E9C-101B-9397-08002B2CF9AE}" pid="91" name="[0000090]">
    <vt:lpwstr>会特別講演" cabinex:template="講演・口頭発表等" cabinex:loop="50" cabinex:repeat="y" cabinex:render-only="false" cabinex:cell="業績一覧!B1988"/&gt;&lt;block name="その他の研究会・集会シンポジスト・パネリスト等" cabinex:template="講演・口頭発表等" cabinex:loop="50" cabinex:repeat="y" cabinex:render-only="fals</vt:lpwstr>
  </property>
  <property fmtid="{D5CDD505-2E9C-101B-9397-08002B2CF9AE}" pid="92" name="[0000091]">
    <vt:lpwstr>e" cabinex:cell="業績一覧!B2040"/&gt;&lt;block name="その他の研究会・集会一般講演（口演）" cabinex:template="講演・口頭発表等" cabinex:loop="50" cabinex:repeat="y" cabinex:render-only="false" cabinex:cell="業績一覧!B2092"/&gt;&lt;block name="その他の研究会・集会一般講演（ポスター）" cabinex:template="講演・口頭発表等" cabinex:l</vt:lpwstr>
  </property>
  <property fmtid="{D5CDD505-2E9C-101B-9397-08002B2CF9AE}" pid="93" name="[0000092]">
    <vt:lpwstr>oop="50" cabinex:repeat="y" cabinex:render-only="false" cabinex:cell="業績一覧!B2144"/&gt;&lt;block name="その他の研究会・集会一般講演" cabinex:template="講演・口頭発表等" cabinex:loop="50" cabinex:repeat="y" cabinex:render-only="false" cabinex:cell="業績一覧!B2196"/&gt;&lt;block name="その他の研究会・集会</vt:lpwstr>
  </property>
  <property fmtid="{D5CDD505-2E9C-101B-9397-08002B2CF9AE}" pid="94" name="[0000093]">
    <vt:lpwstr>その他" cabinex:template="講演・口頭発表等" cabinex:loop="50" cabinex:repeat="y" cabinex:render-only="false" cabinex:cell="業績一覧!B2248"/&gt;&lt;block name="特許等" cabinex:template="特許等" cabinex:loop="10" cabinex:repeat="y" cabinex:render-only="false" cabinex:cell="業績一覧!B2301</vt:lpwstr>
  </property>
  <property fmtid="{D5CDD505-2E9C-101B-9397-08002B2CF9AE}" pid="95" name="[0000094]">
    <vt:lpwstr>"/&gt;&lt;block name="その他業績" cabinex:template="その他業績" cabinex:loop="20" cabinex:repeat="y" cabinex:render-only="false" cabinex:cell="業績一覧!B2313"/&gt;&lt;block name="科研費・研究助成金等（プロジェクト活動）" cabinex:template="科研費・研究助成金等" cabinex:loop="50" cabinex:repeat="y" cabinex:rende</vt:lpwstr>
  </property>
  <property fmtid="{D5CDD505-2E9C-101B-9397-08002B2CF9AE}" pid="96" name="[0000095]">
    <vt:lpwstr>r-only="false" cabinex:cell="業績一覧!B2337"/&gt;&lt;block name="科研費・研究助成金等（科研費・学内競争的資金等）" cabinex:template="科研費・研究助成金等" cabinex:loop="50" cabinex:repeat="y" cabinex:render-only="false" cabinex:cell="業績一覧!B2389"/&gt;&lt;block name="学会の開催" cabinex:template="学会の開催" cabinex</vt:lpwstr>
  </property>
  <property fmtid="{D5CDD505-2E9C-101B-9397-08002B2CF9AE}" pid="97" name="[0000096]">
    <vt:lpwstr>:loop="50" cabinex:repeat="y" cabinex:render-only="false" cabinex:cell="業績一覧!B2447"/&gt;&lt;block name="学会の実績" cabinex:template="学会の実績" cabinex:loop="300" cabinex:repeat="y" cabinex:render-only="false" cabinex:cell="業績一覧!B2500"/&gt;&lt;block name="座長" cabinex:templat</vt:lpwstr>
  </property>
  <property fmtid="{D5CDD505-2E9C-101B-9397-08002B2CF9AE}" pid="98" name="[0000097]">
    <vt:lpwstr>e="座長" cabinex:loop="50" cabinex:repeat="y" cabinex:render-only="false" cabinex:cell="業績一覧!B2803"/&gt;&lt;block name="学術雑誌等の編集" cabinex:template="学術雑誌等の編集" cabinex:loop="50" cabinex:repeat="y" cabinex:render-only="false" cabinex:cell="業績一覧!B2856"/&gt;&lt;block name="</vt:lpwstr>
  </property>
  <property fmtid="{D5CDD505-2E9C-101B-9397-08002B2CF9AE}" pid="99" name="[0000098]">
    <vt:lpwstr>その他" cabinex:template="研究その他・受賞・ベンチャー・報道" cabinex:loop="50" cabinex:repeat="y" cabinex:render-only="false" cabinex:cell="業績一覧!B2908"/&gt;&lt;block name="行政等企画参画" cabinex:template="行政等企画参画" cabinex:loop="50" cabinex:repeat="y" cabinex:render-only="false" cabinex</vt:lpwstr>
  </property>
  <property fmtid="{D5CDD505-2E9C-101B-9397-08002B2CF9AE}" pid="100" name="[0000099]">
    <vt:lpwstr>:cell="業績一覧!B2963"/&gt;&lt;block name="学外教育活動" cabinex:template="学外教育活動" cabinex:loop="55" cabinex:repeat="y" cabinex:render-only="false" cabinex:cell="業績一覧!B3016"/&gt;&lt;block name="国際協力事業" cabinex:template="国際協力事業" cabinex:loop="18" cabinex:repeat="y" cabinex:rend</vt:lpwstr>
  </property>
  <property fmtid="{D5CDD505-2E9C-101B-9397-08002B2CF9AE}" pid="101" name="[0000100]">
    <vt:lpwstr>er-only="false" cabinex:cell="業績一覧!B3076"/&gt;&lt;block name="社会活動その他" cabinex:template="社会活動その他" cabinex:loop="50" cabinex:repeat="y" cabinex:render-only="false" cabinex:cell="業績一覧!B3096"/&gt;&lt;block name="社会活動特記事項" cabinex:template="社会活動特記事項" cabinex:loop="50" ca</vt:lpwstr>
  </property>
  <property fmtid="{D5CDD505-2E9C-101B-9397-08002B2CF9AE}" pid="102" name="[0000101]">
    <vt:lpwstr>binex:repeat="y" cabinex:render-only="false" cabinex:cell="業績一覧!B3148"/&gt;&lt;block name="奨学寄附金" cabinex:template="奨学寄附金" cabinex:loop="50" cabinex:repeat="y" cabinex:render-only="false" cabinex:cell="奨学寄附金!B3"/&gt;&lt;/root&gt;&lt;/cabinex:xml&gt;&lt;/cabinex:root&gt;</vt:lpwstr>
  </property>
  <property fmtid="{D5CDD505-2E9C-101B-9397-08002B2CF9AE}" pid="103" name="KSOProductBuildVer">
    <vt:lpwstr>1033-10.2.0.6020</vt:lpwstr>
  </property>
</Properties>
</file>