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codeName="ThisWorkbook"/>
  <mc:AlternateContent xmlns:mc="http://schemas.openxmlformats.org/markup-compatibility/2006">
    <mc:Choice Requires="x15">
      <x15ac:absPath xmlns:x15ac="http://schemas.microsoft.com/office/spreadsheetml/2010/11/ac" url="C:\Users\ryon1123\Downloads\2023 研究活動一覧\"/>
    </mc:Choice>
  </mc:AlternateContent>
  <xr:revisionPtr revIDLastSave="0" documentId="13_ncr:1_{859C18DA-075D-44B3-94BC-25721F390E43}" xr6:coauthVersionLast="47" xr6:coauthVersionMax="47" xr10:uidLastSave="{00000000-0000-0000-0000-000000000000}"/>
  <bookViews>
    <workbookView xWindow="390" yWindow="390" windowWidth="21600" windowHeight="11385" tabRatio="520" xr2:uid="{00000000-000D-0000-FFFF-FFFF00000000}"/>
  </bookViews>
  <sheets>
    <sheet name="業績一覧" sheetId="1" r:id="rId1"/>
    <sheet name="領域名・奨学寄附金登録" sheetId="2" r:id="rId2"/>
    <sheet name="奨学寄附金" sheetId="3" r:id="rId3"/>
  </sheets>
  <definedNames>
    <definedName name="_xlnm.Print_Area" localSheetId="0">業績一覧!$A$1:$H$239</definedName>
  </definedNames>
  <calcPr calcId="191029" forceFullCal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236" i="1" l="1"/>
  <c r="X236" i="1"/>
  <c r="W236" i="1"/>
  <c r="B236" i="1"/>
  <c r="AJ233" i="1"/>
  <c r="X233" i="1"/>
  <c r="W233" i="1"/>
  <c r="B233" i="1"/>
  <c r="F230" i="1"/>
  <c r="D230" i="1"/>
  <c r="B230" i="1"/>
  <c r="D224" i="1"/>
  <c r="C224" i="1"/>
  <c r="F220" i="1"/>
  <c r="AJ214" i="1"/>
  <c r="X214" i="1"/>
  <c r="W214" i="1"/>
  <c r="J214" i="1"/>
  <c r="C214" i="1"/>
  <c r="B214" i="1"/>
  <c r="AJ211" i="1"/>
  <c r="X211" i="1"/>
  <c r="W211" i="1"/>
  <c r="J211" i="1"/>
  <c r="C211" i="1"/>
  <c r="B211" i="1"/>
  <c r="AJ208" i="1"/>
  <c r="X208" i="1"/>
  <c r="W208" i="1"/>
  <c r="J208" i="1"/>
  <c r="C208" i="1"/>
  <c r="B208" i="1"/>
  <c r="E189" i="1"/>
  <c r="C184" i="1"/>
  <c r="C183" i="1"/>
  <c r="F180" i="1"/>
  <c r="F177" i="1"/>
  <c r="G174" i="1"/>
  <c r="G173" i="1"/>
  <c r="G170" i="1"/>
  <c r="AJ165" i="1"/>
  <c r="X165" i="1"/>
  <c r="W165" i="1"/>
  <c r="J165" i="1"/>
  <c r="C165" i="1"/>
  <c r="B165" i="1"/>
  <c r="Z161" i="1"/>
  <c r="J160" i="1"/>
  <c r="AJ158" i="1"/>
  <c r="X158" i="1"/>
  <c r="W158" i="1"/>
  <c r="J158" i="1"/>
  <c r="C158" i="1"/>
  <c r="B158" i="1"/>
  <c r="AJ155" i="1"/>
  <c r="X155" i="1"/>
  <c r="W155" i="1"/>
  <c r="J155" i="1"/>
  <c r="C155" i="1"/>
  <c r="B155" i="1"/>
  <c r="AJ152" i="1"/>
  <c r="X152" i="1"/>
  <c r="W152" i="1"/>
  <c r="J152" i="1"/>
  <c r="C152" i="1"/>
  <c r="B152" i="1"/>
  <c r="AJ149" i="1"/>
  <c r="X149" i="1"/>
  <c r="W149" i="1"/>
  <c r="J149" i="1"/>
  <c r="C149" i="1"/>
  <c r="B149" i="1"/>
  <c r="AJ146" i="1"/>
  <c r="X146" i="1"/>
  <c r="W146" i="1"/>
  <c r="J146" i="1"/>
  <c r="C146" i="1"/>
  <c r="B146" i="1"/>
  <c r="AA145" i="1"/>
  <c r="AA148" i="1" s="1"/>
  <c r="B145" i="1"/>
  <c r="AJ143" i="1"/>
  <c r="X143" i="1"/>
  <c r="W143" i="1"/>
  <c r="J143" i="1"/>
  <c r="C143" i="1"/>
  <c r="B143" i="1"/>
  <c r="B142" i="1"/>
  <c r="AJ139" i="1"/>
  <c r="X139" i="1"/>
  <c r="W139" i="1"/>
  <c r="J139" i="1"/>
  <c r="C139" i="1"/>
  <c r="B139" i="1"/>
  <c r="AJ136" i="1"/>
  <c r="X136" i="1"/>
  <c r="W136" i="1"/>
  <c r="J136" i="1"/>
  <c r="C136" i="1"/>
  <c r="B136" i="1"/>
  <c r="AJ133" i="1"/>
  <c r="X133" i="1"/>
  <c r="W133" i="1"/>
  <c r="J133" i="1"/>
  <c r="C133" i="1"/>
  <c r="B133" i="1"/>
  <c r="AJ130" i="1"/>
  <c r="X130" i="1"/>
  <c r="W130" i="1"/>
  <c r="J130" i="1"/>
  <c r="C130" i="1"/>
  <c r="B130" i="1"/>
  <c r="AJ127" i="1"/>
  <c r="X127" i="1"/>
  <c r="W127" i="1"/>
  <c r="J127" i="1"/>
  <c r="C127" i="1"/>
  <c r="B127" i="1"/>
  <c r="AA126" i="1"/>
  <c r="AA129" i="1" s="1"/>
  <c r="B126" i="1"/>
  <c r="AJ124" i="1"/>
  <c r="X124" i="1"/>
  <c r="W124" i="1"/>
  <c r="J124" i="1"/>
  <c r="C124" i="1"/>
  <c r="B124" i="1"/>
  <c r="B123" i="1"/>
  <c r="AJ120" i="1"/>
  <c r="X120" i="1"/>
  <c r="W120" i="1"/>
  <c r="C120" i="1"/>
  <c r="AJ117" i="1"/>
  <c r="X117" i="1"/>
  <c r="W117" i="1"/>
  <c r="J117" i="1"/>
  <c r="C117" i="1"/>
  <c r="B117" i="1"/>
  <c r="AJ114" i="1"/>
  <c r="X114" i="1"/>
  <c r="W114" i="1"/>
  <c r="J114" i="1"/>
  <c r="C114" i="1"/>
  <c r="B114" i="1"/>
  <c r="AJ111" i="1"/>
  <c r="X111" i="1"/>
  <c r="W111" i="1"/>
  <c r="J111" i="1"/>
  <c r="C111" i="1"/>
  <c r="B111" i="1"/>
  <c r="AJ108" i="1"/>
  <c r="X108" i="1"/>
  <c r="W108" i="1"/>
  <c r="J108" i="1"/>
  <c r="C108" i="1"/>
  <c r="B108" i="1"/>
  <c r="AA107" i="1"/>
  <c r="AA110" i="1" s="1"/>
  <c r="B107" i="1"/>
  <c r="AJ105" i="1"/>
  <c r="X105" i="1"/>
  <c r="W105" i="1"/>
  <c r="J105" i="1"/>
  <c r="C105" i="1"/>
  <c r="B105" i="1"/>
  <c r="B104" i="1"/>
  <c r="AJ101" i="1"/>
  <c r="X101" i="1"/>
  <c r="W101" i="1"/>
  <c r="J101" i="1"/>
  <c r="C101" i="1"/>
  <c r="B101" i="1"/>
  <c r="AJ98" i="1"/>
  <c r="X98" i="1"/>
  <c r="W98" i="1"/>
  <c r="J98" i="1"/>
  <c r="C98" i="1"/>
  <c r="B98" i="1"/>
  <c r="AJ95" i="1"/>
  <c r="X95" i="1"/>
  <c r="W95" i="1"/>
  <c r="J95" i="1"/>
  <c r="C95" i="1"/>
  <c r="B95" i="1"/>
  <c r="AJ92" i="1"/>
  <c r="X92" i="1"/>
  <c r="W92" i="1"/>
  <c r="J92" i="1"/>
  <c r="C92" i="1"/>
  <c r="B92" i="1"/>
  <c r="AJ89" i="1"/>
  <c r="X89" i="1"/>
  <c r="W89" i="1"/>
  <c r="J89" i="1"/>
  <c r="C89" i="1"/>
  <c r="B89" i="1"/>
  <c r="AA88" i="1"/>
  <c r="AA91" i="1" s="1"/>
  <c r="B88" i="1"/>
  <c r="AJ86" i="1"/>
  <c r="X86" i="1"/>
  <c r="W86" i="1"/>
  <c r="J86" i="1"/>
  <c r="C86" i="1"/>
  <c r="B86" i="1"/>
  <c r="B85" i="1"/>
  <c r="Z84" i="1"/>
  <c r="B84" i="1"/>
  <c r="J83" i="1"/>
  <c r="J82" i="1"/>
  <c r="C82" i="1"/>
  <c r="AJ81" i="1"/>
  <c r="AG81" i="1"/>
  <c r="X81" i="1"/>
  <c r="W81" i="1"/>
  <c r="J81" i="1"/>
  <c r="AE81" i="1" s="1"/>
  <c r="AF81" i="1" s="1"/>
  <c r="C81" i="1"/>
  <c r="B81" i="1"/>
  <c r="AJ78" i="1"/>
  <c r="AG78" i="1"/>
  <c r="X78" i="1"/>
  <c r="W78" i="1"/>
  <c r="J78" i="1"/>
  <c r="AE78" i="1" s="1"/>
  <c r="AF78" i="1" s="1"/>
  <c r="C78" i="1"/>
  <c r="B78" i="1"/>
  <c r="AJ75" i="1"/>
  <c r="AG75" i="1"/>
  <c r="X75" i="1"/>
  <c r="W75" i="1"/>
  <c r="J75" i="1"/>
  <c r="AE75" i="1" s="1"/>
  <c r="AF75" i="1" s="1"/>
  <c r="C75" i="1"/>
  <c r="B75" i="1"/>
  <c r="AM72" i="1"/>
  <c r="AJ72" i="1"/>
  <c r="AG72" i="1"/>
  <c r="X72" i="1"/>
  <c r="W72" i="1"/>
  <c r="J72" i="1"/>
  <c r="AE72" i="1" s="1"/>
  <c r="AF72" i="1" s="1"/>
  <c r="C72" i="1"/>
  <c r="B72" i="1"/>
  <c r="AA71" i="1"/>
  <c r="AA74" i="1" s="1"/>
  <c r="B71" i="1"/>
  <c r="AM69" i="1"/>
  <c r="AJ69" i="1"/>
  <c r="AG69" i="1"/>
  <c r="X69" i="1"/>
  <c r="W69" i="1"/>
  <c r="J69" i="1"/>
  <c r="AE69" i="1" s="1"/>
  <c r="AF69" i="1" s="1"/>
  <c r="C69" i="1"/>
  <c r="B69" i="1"/>
  <c r="B68" i="1"/>
  <c r="AJ65" i="1"/>
  <c r="X65" i="1"/>
  <c r="W65" i="1"/>
  <c r="J65" i="1"/>
  <c r="C65" i="1"/>
  <c r="B65" i="1"/>
  <c r="AJ62" i="1"/>
  <c r="X62" i="1"/>
  <c r="W62" i="1"/>
  <c r="C62" i="1"/>
  <c r="AA61" i="1"/>
  <c r="AA64" i="1" s="1"/>
  <c r="B64" i="1" s="1"/>
  <c r="B61" i="1"/>
  <c r="AJ59" i="1"/>
  <c r="X59" i="1"/>
  <c r="W59" i="1"/>
  <c r="C59" i="1"/>
  <c r="B58" i="1"/>
  <c r="AJ55" i="1"/>
  <c r="AG55" i="1"/>
  <c r="X55" i="1"/>
  <c r="W55" i="1"/>
  <c r="J55" i="1"/>
  <c r="AE55" i="1" s="1"/>
  <c r="AF55" i="1" s="1"/>
  <c r="C55" i="1"/>
  <c r="B55" i="1"/>
  <c r="AG54" i="1"/>
  <c r="AG53" i="1"/>
  <c r="AJ52" i="1"/>
  <c r="AG52" i="1"/>
  <c r="X52" i="1"/>
  <c r="W52" i="1"/>
  <c r="J52" i="1"/>
  <c r="AE52" i="1" s="1"/>
  <c r="AF52" i="1" s="1"/>
  <c r="C52" i="1"/>
  <c r="B52" i="1"/>
  <c r="AG51" i="1"/>
  <c r="AG50" i="1"/>
  <c r="AV49" i="1"/>
  <c r="AU49" i="1"/>
  <c r="AT49" i="1"/>
  <c r="AQ49" i="1"/>
  <c r="AP49" i="1"/>
  <c r="AO49" i="1"/>
  <c r="AN49" i="1"/>
  <c r="AM49" i="1"/>
  <c r="AJ49" i="1"/>
  <c r="AG49" i="1"/>
  <c r="X49" i="1"/>
  <c r="W49" i="1"/>
  <c r="J49" i="1"/>
  <c r="AE49" i="1" s="1"/>
  <c r="AF49" i="1" s="1"/>
  <c r="C49" i="1"/>
  <c r="B49" i="1"/>
  <c r="AG48" i="1"/>
  <c r="AG47" i="1"/>
  <c r="AV46" i="1"/>
  <c r="AU46" i="1"/>
  <c r="AT46" i="1"/>
  <c r="AQ46" i="1"/>
  <c r="AP46" i="1"/>
  <c r="AO46" i="1"/>
  <c r="AN46" i="1"/>
  <c r="AM46" i="1"/>
  <c r="AJ46" i="1"/>
  <c r="AG46" i="1"/>
  <c r="X46" i="1"/>
  <c r="W46" i="1"/>
  <c r="C46" i="1"/>
  <c r="AG45" i="1"/>
  <c r="AA45" i="1"/>
  <c r="AA48" i="1" s="1"/>
  <c r="B45" i="1"/>
  <c r="AG44" i="1"/>
  <c r="AV43" i="1"/>
  <c r="AU43" i="1"/>
  <c r="AT43" i="1"/>
  <c r="AQ43" i="1"/>
  <c r="AP43" i="1"/>
  <c r="AO43" i="1"/>
  <c r="AN43" i="1"/>
  <c r="AM43" i="1"/>
  <c r="AJ43" i="1"/>
  <c r="AG43" i="1"/>
  <c r="X43" i="1"/>
  <c r="W43" i="1"/>
  <c r="J43" i="1"/>
  <c r="AE43" i="1" s="1"/>
  <c r="AF43" i="1" s="1"/>
  <c r="C43" i="1"/>
  <c r="B43" i="1"/>
  <c r="B42" i="1"/>
  <c r="Z41" i="1"/>
  <c r="B41" i="1"/>
  <c r="AJ39" i="1"/>
  <c r="X39" i="1"/>
  <c r="W39" i="1"/>
  <c r="J39" i="1"/>
  <c r="C39" i="1"/>
  <c r="B39" i="1"/>
  <c r="AJ36" i="1"/>
  <c r="X36" i="1"/>
  <c r="W36" i="1"/>
  <c r="J36" i="1"/>
  <c r="C36" i="1"/>
  <c r="B36" i="1"/>
  <c r="AA35" i="1"/>
  <c r="AA38" i="1" s="1"/>
  <c r="B38" i="1" s="1"/>
  <c r="B35" i="1"/>
  <c r="AJ33" i="1"/>
  <c r="X33" i="1"/>
  <c r="W33" i="1"/>
  <c r="J33" i="1"/>
  <c r="C33" i="1"/>
  <c r="B33" i="1"/>
  <c r="B32" i="1"/>
  <c r="B31" i="1"/>
  <c r="B30" i="1"/>
  <c r="M28" i="1"/>
  <c r="L28" i="1"/>
  <c r="K28" i="1"/>
  <c r="J28" i="1"/>
  <c r="G28" i="1"/>
  <c r="F28" i="1"/>
  <c r="E28" i="1"/>
  <c r="D28" i="1"/>
  <c r="M27" i="1"/>
  <c r="L27" i="1"/>
  <c r="K27" i="1"/>
  <c r="J27" i="1"/>
  <c r="G27" i="1"/>
  <c r="F27" i="1"/>
  <c r="E27" i="1"/>
  <c r="D27" i="1"/>
  <c r="M26" i="1"/>
  <c r="L26" i="1"/>
  <c r="K26" i="1"/>
  <c r="J26" i="1"/>
  <c r="G26" i="1"/>
  <c r="F26" i="1"/>
  <c r="E26" i="1"/>
  <c r="D26" i="1"/>
  <c r="M25" i="1"/>
  <c r="L25" i="1"/>
  <c r="K25" i="1"/>
  <c r="J25" i="1"/>
  <c r="G25" i="1"/>
  <c r="F25" i="1"/>
  <c r="E25" i="1"/>
  <c r="D25" i="1"/>
  <c r="E24" i="1"/>
  <c r="D24" i="1"/>
  <c r="G23" i="1"/>
  <c r="F23" i="1"/>
  <c r="E23" i="1"/>
  <c r="D23" i="1"/>
  <c r="J46" i="1" l="1"/>
  <c r="Z57" i="1"/>
  <c r="AA51" i="1"/>
  <c r="B48" i="1"/>
  <c r="AA77" i="1"/>
  <c r="B74" i="1"/>
  <c r="Z103" i="1"/>
  <c r="AA94" i="1"/>
  <c r="B91" i="1"/>
  <c r="AA113" i="1"/>
  <c r="B110" i="1"/>
  <c r="AA132" i="1"/>
  <c r="B129" i="1"/>
  <c r="AA151" i="1"/>
  <c r="B148" i="1"/>
  <c r="AA154" i="1" l="1"/>
  <c r="B151" i="1"/>
  <c r="AA135" i="1"/>
  <c r="B132" i="1"/>
  <c r="AA116" i="1"/>
  <c r="B113" i="1"/>
  <c r="AA97" i="1"/>
  <c r="B94" i="1"/>
  <c r="Z122" i="1"/>
  <c r="B122" i="1" s="1"/>
  <c r="Z141" i="1"/>
  <c r="B141" i="1" s="1"/>
  <c r="AA80" i="1"/>
  <c r="B80" i="1" s="1"/>
  <c r="B77" i="1"/>
  <c r="AA54" i="1"/>
  <c r="B54" i="1" s="1"/>
  <c r="B51" i="1"/>
  <c r="B57" i="1"/>
  <c r="Z67" i="1"/>
  <c r="B67" i="1" s="1"/>
  <c r="AE46" i="1"/>
  <c r="AF46" i="1" s="1"/>
  <c r="B46" i="1"/>
  <c r="J59" i="1"/>
  <c r="B59" i="1" l="1"/>
  <c r="J62" i="1"/>
  <c r="AA100" i="1"/>
  <c r="B100" i="1" s="1"/>
  <c r="B97" i="1"/>
  <c r="AA119" i="1"/>
  <c r="B119" i="1" s="1"/>
  <c r="B116" i="1"/>
  <c r="AA138" i="1"/>
  <c r="B138" i="1" s="1"/>
  <c r="B135" i="1"/>
  <c r="AA157" i="1"/>
  <c r="B157" i="1" s="1"/>
  <c r="B154" i="1"/>
  <c r="B62" i="1" l="1"/>
  <c r="J120" i="1"/>
  <c r="B12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NTTuser</author>
  </authors>
  <commentList>
    <comment ref="W32" authorId="0" shapeId="0" xr:uid="{00000000-0006-0000-0000-000001000000}">
      <text>
        <r>
          <rPr>
            <b/>
            <sz val="9"/>
            <color rgb="FF000000"/>
            <rFont val="ＭＳ Ｐゴシック"/>
            <family val="3"/>
            <charset val="128"/>
          </rPr>
          <t xml:space="preserve">1より大きい数値の場合”題目”が一致している論文があります。行毎削除ください
</t>
        </r>
      </text>
    </comment>
    <comment ref="X32" authorId="0" shapeId="0" xr:uid="{00000000-0006-0000-0000-000002000000}">
      <text>
        <r>
          <rPr>
            <b/>
            <sz val="9"/>
            <color rgb="FF000000"/>
            <rFont val="ＭＳ Ｐゴシック"/>
            <family val="3"/>
            <charset val="128"/>
          </rPr>
          <t xml:space="preserve">数値が1となっているデータは補遺です。
順番を最後に持ってきてください。
</t>
        </r>
      </text>
    </comment>
    <comment ref="W35" authorId="0" shapeId="0" xr:uid="{00000000-0006-0000-0000-000003000000}">
      <text>
        <r>
          <rPr>
            <b/>
            <sz val="9"/>
            <color rgb="FF000000"/>
            <rFont val="ＭＳ Ｐゴシック"/>
            <family val="3"/>
            <charset val="128"/>
          </rPr>
          <t xml:space="preserve">1より大きい数値の場合”題目”が一致している論文があります。行毎削除ください
</t>
        </r>
      </text>
    </comment>
    <comment ref="X35" authorId="0" shapeId="0" xr:uid="{00000000-0006-0000-0000-000004000000}">
      <text>
        <r>
          <rPr>
            <b/>
            <sz val="9"/>
            <color rgb="FF000000"/>
            <rFont val="ＭＳ Ｐゴシック"/>
            <family val="3"/>
            <charset val="128"/>
          </rPr>
          <t xml:space="preserve">数値が1となっているデータは補遺です。
順番を最後に持ってきてください。
</t>
        </r>
      </text>
    </comment>
    <comment ref="W38" authorId="0" shapeId="0" xr:uid="{00000000-0006-0000-0000-000005000000}">
      <text>
        <r>
          <rPr>
            <b/>
            <sz val="9"/>
            <color rgb="FF000000"/>
            <rFont val="ＭＳ Ｐゴシック"/>
            <family val="3"/>
            <charset val="128"/>
          </rPr>
          <t xml:space="preserve">1より大きい数値の場合”題目”が一致している論文があります。行毎削除ください
</t>
        </r>
      </text>
    </comment>
    <comment ref="X38" authorId="0" shapeId="0" xr:uid="{00000000-0006-0000-0000-000006000000}">
      <text>
        <r>
          <rPr>
            <b/>
            <sz val="9"/>
            <color rgb="FF000000"/>
            <rFont val="ＭＳ Ｐゴシック"/>
            <family val="3"/>
            <charset val="128"/>
          </rPr>
          <t xml:space="preserve">数値が1となっているデータは補遺です。
順番を最後に持ってきてください。
</t>
        </r>
      </text>
    </comment>
    <comment ref="W42" authorId="0" shapeId="0" xr:uid="{00000000-0006-0000-0000-000007000000}">
      <text>
        <r>
          <rPr>
            <b/>
            <sz val="9"/>
            <color rgb="FF000000"/>
            <rFont val="ＭＳ Ｐゴシック"/>
            <family val="3"/>
            <charset val="128"/>
          </rPr>
          <t xml:space="preserve">1より大きい数値の場合”題目”が一致している論文があります。行毎削除ください
</t>
        </r>
      </text>
    </comment>
    <comment ref="X42" authorId="0" shapeId="0" xr:uid="{00000000-0006-0000-0000-000008000000}">
      <text>
        <r>
          <rPr>
            <b/>
            <sz val="9"/>
            <color rgb="FF000000"/>
            <rFont val="ＭＳ Ｐゴシック"/>
            <family val="3"/>
            <charset val="128"/>
          </rPr>
          <t xml:space="preserve">数値が1となっているデータは補遺です。
順番を最後に持ってきてください。
</t>
        </r>
      </text>
    </comment>
    <comment ref="AD42" authorId="1" shapeId="0" xr:uid="{00000000-0006-0000-0000-000009000000}">
      <text>
        <r>
          <rPr>
            <b/>
            <sz val="9"/>
            <color rgb="FF000000"/>
            <rFont val="ＭＳ Ｐゴシック"/>
            <family val="3"/>
            <charset val="128"/>
          </rPr>
          <t>NTTuser
概要（日）</t>
        </r>
      </text>
    </comment>
    <comment ref="W45" authorId="0" shapeId="0" xr:uid="{00000000-0006-0000-0000-00000A000000}">
      <text>
        <r>
          <rPr>
            <b/>
            <sz val="9"/>
            <color rgb="FF000000"/>
            <rFont val="ＭＳ Ｐゴシック"/>
            <family val="3"/>
            <charset val="128"/>
          </rPr>
          <t xml:space="preserve">1より大きい数値の場合”題目”が一致している論文があります。行毎削除ください
</t>
        </r>
      </text>
    </comment>
    <comment ref="X45" authorId="0" shapeId="0" xr:uid="{00000000-0006-0000-0000-00000B000000}">
      <text>
        <r>
          <rPr>
            <b/>
            <sz val="9"/>
            <color rgb="FF000000"/>
            <rFont val="ＭＳ Ｐゴシック"/>
            <family val="3"/>
            <charset val="128"/>
          </rPr>
          <t xml:space="preserve">数値が1となっているデータは補遺です。
順番を最後に持ってきてください。
</t>
        </r>
      </text>
    </comment>
    <comment ref="W48" authorId="0" shapeId="0" xr:uid="{00000000-0006-0000-0000-00000C000000}">
      <text>
        <r>
          <rPr>
            <b/>
            <sz val="9"/>
            <color rgb="FF000000"/>
            <rFont val="ＭＳ Ｐゴシック"/>
            <family val="3"/>
            <charset val="128"/>
          </rPr>
          <t xml:space="preserve">1より大きい数値の場合”題目”が一致している論文があります。行毎削除ください
</t>
        </r>
      </text>
    </comment>
    <comment ref="X48" authorId="0" shapeId="0" xr:uid="{00000000-0006-0000-0000-00000D000000}">
      <text>
        <r>
          <rPr>
            <b/>
            <sz val="9"/>
            <color rgb="FF000000"/>
            <rFont val="ＭＳ Ｐゴシック"/>
            <family val="3"/>
            <charset val="128"/>
          </rPr>
          <t xml:space="preserve">数値が1となっているデータは補遺です。
順番を最後に持ってきてください。
</t>
        </r>
      </text>
    </comment>
    <comment ref="W51" authorId="0" shapeId="0" xr:uid="{00000000-0006-0000-0000-00000E000000}">
      <text>
        <r>
          <rPr>
            <b/>
            <sz val="9"/>
            <color rgb="FF000000"/>
            <rFont val="ＭＳ Ｐゴシック"/>
            <family val="3"/>
            <charset val="128"/>
          </rPr>
          <t xml:space="preserve">1より大きい数値の場合”題目”が一致している論文があります。行毎削除ください
</t>
        </r>
      </text>
    </comment>
    <comment ref="X51" authorId="0" shapeId="0" xr:uid="{00000000-0006-0000-0000-00000F000000}">
      <text>
        <r>
          <rPr>
            <b/>
            <sz val="9"/>
            <color rgb="FF000000"/>
            <rFont val="ＭＳ Ｐゴシック"/>
            <family val="3"/>
            <charset val="128"/>
          </rPr>
          <t xml:space="preserve">数値が1となっているデータは補遺です。
順番を最後に持ってきてください。
</t>
        </r>
      </text>
    </comment>
    <comment ref="W54" authorId="0" shapeId="0" xr:uid="{00000000-0006-0000-0000-000010000000}">
      <text>
        <r>
          <rPr>
            <b/>
            <sz val="9"/>
            <color rgb="FF000000"/>
            <rFont val="ＭＳ Ｐゴシック"/>
            <family val="3"/>
            <charset val="128"/>
          </rPr>
          <t xml:space="preserve">1より大きい数値の場合”題目”が一致している論文があります。行毎削除ください
</t>
        </r>
      </text>
    </comment>
    <comment ref="X54" authorId="0" shapeId="0" xr:uid="{00000000-0006-0000-0000-000011000000}">
      <text>
        <r>
          <rPr>
            <b/>
            <sz val="9"/>
            <color rgb="FF000000"/>
            <rFont val="ＭＳ Ｐゴシック"/>
            <family val="3"/>
            <charset val="128"/>
          </rPr>
          <t xml:space="preserve">数値が1となっているデータは補遺です。
順番を最後に持ってきてください。
</t>
        </r>
      </text>
    </comment>
    <comment ref="W58" authorId="0" shapeId="0" xr:uid="{00000000-0006-0000-0000-000012000000}">
      <text>
        <r>
          <rPr>
            <b/>
            <sz val="9"/>
            <color rgb="FF000000"/>
            <rFont val="ＭＳ Ｐゴシック"/>
            <family val="3"/>
            <charset val="128"/>
          </rPr>
          <t xml:space="preserve">1より大きい数値の場合”題目”が一致している論文があります。行毎削除ください
</t>
        </r>
      </text>
    </comment>
    <comment ref="X58" authorId="0" shapeId="0" xr:uid="{00000000-0006-0000-0000-000013000000}">
      <text>
        <r>
          <rPr>
            <b/>
            <sz val="9"/>
            <color rgb="FF000000"/>
            <rFont val="ＭＳ Ｐゴシック"/>
            <family val="3"/>
            <charset val="128"/>
          </rPr>
          <t xml:space="preserve">数値が1となっているデータは補遺です。
順番を最後に持ってきてください。
</t>
        </r>
      </text>
    </comment>
    <comment ref="W61" authorId="0" shapeId="0" xr:uid="{00000000-0006-0000-0000-000014000000}">
      <text>
        <r>
          <rPr>
            <b/>
            <sz val="9"/>
            <color rgb="FF000000"/>
            <rFont val="ＭＳ Ｐゴシック"/>
            <family val="3"/>
            <charset val="128"/>
          </rPr>
          <t xml:space="preserve">1より大きい数値の場合”題目”が一致している論文があります。行毎削除ください
</t>
        </r>
      </text>
    </comment>
    <comment ref="X61" authorId="0" shapeId="0" xr:uid="{00000000-0006-0000-0000-000015000000}">
      <text>
        <r>
          <rPr>
            <b/>
            <sz val="9"/>
            <color rgb="FF000000"/>
            <rFont val="ＭＳ Ｐゴシック"/>
            <family val="3"/>
            <charset val="128"/>
          </rPr>
          <t xml:space="preserve">数値が1となっているデータは補遺です。
順番を最後に持ってきてください。
</t>
        </r>
      </text>
    </comment>
    <comment ref="W64" authorId="0" shapeId="0" xr:uid="{00000000-0006-0000-0000-000016000000}">
      <text>
        <r>
          <rPr>
            <b/>
            <sz val="9"/>
            <color rgb="FF000000"/>
            <rFont val="ＭＳ Ｐゴシック"/>
            <family val="3"/>
            <charset val="128"/>
          </rPr>
          <t xml:space="preserve">1より大きい数値の場合”題目”が一致している論文があります。行毎削除ください
</t>
        </r>
      </text>
    </comment>
    <comment ref="X64" authorId="0" shapeId="0" xr:uid="{00000000-0006-0000-0000-000017000000}">
      <text>
        <r>
          <rPr>
            <b/>
            <sz val="9"/>
            <color rgb="FF000000"/>
            <rFont val="ＭＳ Ｐゴシック"/>
            <family val="3"/>
            <charset val="128"/>
          </rPr>
          <t xml:space="preserve">数値が1となっているデータは補遺です。
順番を最後に持ってきてください。
</t>
        </r>
      </text>
    </comment>
    <comment ref="W68" authorId="0" shapeId="0" xr:uid="{00000000-0006-0000-0000-000018000000}">
      <text>
        <r>
          <rPr>
            <b/>
            <sz val="9"/>
            <color rgb="FF000000"/>
            <rFont val="ＭＳ Ｐゴシック"/>
            <family val="3"/>
            <charset val="128"/>
          </rPr>
          <t xml:space="preserve">1より大きい数値の場合”題目”が一致している論文があります。行毎削除ください
</t>
        </r>
      </text>
    </comment>
    <comment ref="X68" authorId="0" shapeId="0" xr:uid="{00000000-0006-0000-0000-000019000000}">
      <text>
        <r>
          <rPr>
            <b/>
            <sz val="9"/>
            <color rgb="FF000000"/>
            <rFont val="ＭＳ Ｐゴシック"/>
            <family val="3"/>
            <charset val="128"/>
          </rPr>
          <t xml:space="preserve">数値が1となっているデータは補遺です。
順番を最後に持ってきてください。
</t>
        </r>
      </text>
    </comment>
    <comment ref="W71" authorId="0" shapeId="0" xr:uid="{00000000-0006-0000-0000-00001A000000}">
      <text>
        <r>
          <rPr>
            <b/>
            <sz val="9"/>
            <color rgb="FF000000"/>
            <rFont val="ＭＳ Ｐゴシック"/>
            <family val="3"/>
            <charset val="128"/>
          </rPr>
          <t xml:space="preserve">1より大きい数値の場合”題目”が一致している論文があります。行毎削除ください
</t>
        </r>
      </text>
    </comment>
    <comment ref="X71" authorId="0" shapeId="0" xr:uid="{00000000-0006-0000-0000-00001B000000}">
      <text>
        <r>
          <rPr>
            <b/>
            <sz val="9"/>
            <color rgb="FF000000"/>
            <rFont val="ＭＳ Ｐゴシック"/>
            <family val="3"/>
            <charset val="128"/>
          </rPr>
          <t xml:space="preserve">数値が1となっているデータは補遺です。
順番を最後に持ってきてください。
</t>
        </r>
      </text>
    </comment>
    <comment ref="W74" authorId="0" shapeId="0" xr:uid="{00000000-0006-0000-0000-00001C000000}">
      <text>
        <r>
          <rPr>
            <b/>
            <sz val="9"/>
            <color rgb="FF000000"/>
            <rFont val="ＭＳ Ｐゴシック"/>
            <family val="3"/>
            <charset val="128"/>
          </rPr>
          <t xml:space="preserve">1より大きい数値の場合”題目”が一致している論文があります。行毎削除ください
</t>
        </r>
      </text>
    </comment>
    <comment ref="X74" authorId="0" shapeId="0" xr:uid="{00000000-0006-0000-0000-00001D000000}">
      <text>
        <r>
          <rPr>
            <b/>
            <sz val="9"/>
            <color rgb="FF000000"/>
            <rFont val="ＭＳ Ｐゴシック"/>
            <family val="3"/>
            <charset val="128"/>
          </rPr>
          <t xml:space="preserve">数値が1となっているデータは補遺です。
順番を最後に持ってきてください。
</t>
        </r>
      </text>
    </comment>
    <comment ref="W77" authorId="0" shapeId="0" xr:uid="{00000000-0006-0000-0000-00001E000000}">
      <text>
        <r>
          <rPr>
            <b/>
            <sz val="9"/>
            <color rgb="FF000000"/>
            <rFont val="ＭＳ Ｐゴシック"/>
            <family val="3"/>
            <charset val="128"/>
          </rPr>
          <t xml:space="preserve">1より大きい数値の場合”題目”が一致している論文があります。行毎削除ください
</t>
        </r>
      </text>
    </comment>
    <comment ref="X77" authorId="0" shapeId="0" xr:uid="{00000000-0006-0000-0000-00001F000000}">
      <text>
        <r>
          <rPr>
            <b/>
            <sz val="9"/>
            <color rgb="FF000000"/>
            <rFont val="ＭＳ Ｐゴシック"/>
            <family val="3"/>
            <charset val="128"/>
          </rPr>
          <t xml:space="preserve">数値が1となっているデータは補遺です。
順番を最後に持ってきてください。
</t>
        </r>
      </text>
    </comment>
    <comment ref="W80" authorId="0" shapeId="0" xr:uid="{00000000-0006-0000-0000-000020000000}">
      <text>
        <r>
          <rPr>
            <b/>
            <sz val="9"/>
            <color rgb="FF000000"/>
            <rFont val="ＭＳ Ｐゴシック"/>
            <family val="3"/>
            <charset val="128"/>
          </rPr>
          <t xml:space="preserve">1より大きい数値の場合”題目”が一致している論文があります。行毎削除ください
</t>
        </r>
      </text>
    </comment>
    <comment ref="X80" authorId="0" shapeId="0" xr:uid="{00000000-0006-0000-0000-000021000000}">
      <text>
        <r>
          <rPr>
            <b/>
            <sz val="9"/>
            <color rgb="FF000000"/>
            <rFont val="ＭＳ Ｐゴシック"/>
            <family val="3"/>
            <charset val="128"/>
          </rPr>
          <t xml:space="preserve">数値が1となっているデータは補遺です。
順番を最後に持ってきてください。
</t>
        </r>
      </text>
    </comment>
    <comment ref="W85" authorId="0" shapeId="0" xr:uid="{00000000-0006-0000-0000-000022000000}">
      <text>
        <r>
          <rPr>
            <b/>
            <sz val="9"/>
            <color rgb="FF000000"/>
            <rFont val="ＭＳ Ｐゴシック"/>
            <family val="3"/>
            <charset val="128"/>
          </rPr>
          <t xml:space="preserve">1より大きい数値の場合”題目”が一致している論文があります。行毎削除ください
</t>
        </r>
      </text>
    </comment>
    <comment ref="X85" authorId="0" shapeId="0" xr:uid="{00000000-0006-0000-0000-000023000000}">
      <text>
        <r>
          <rPr>
            <b/>
            <sz val="9"/>
            <color rgb="FF000000"/>
            <rFont val="ＭＳ Ｐゴシック"/>
            <family val="3"/>
            <charset val="128"/>
          </rPr>
          <t xml:space="preserve">数値が1となっているデータは補遺です。
順番を最後に持ってきてください。
</t>
        </r>
      </text>
    </comment>
    <comment ref="W88" authorId="0" shapeId="0" xr:uid="{00000000-0006-0000-0000-000024000000}">
      <text>
        <r>
          <rPr>
            <b/>
            <sz val="9"/>
            <color rgb="FF000000"/>
            <rFont val="ＭＳ Ｐゴシック"/>
            <family val="3"/>
            <charset val="128"/>
          </rPr>
          <t xml:space="preserve">1より大きい数値の場合”題目”が一致している論文があります。行毎削除ください
</t>
        </r>
      </text>
    </comment>
    <comment ref="X88" authorId="0" shapeId="0" xr:uid="{00000000-0006-0000-0000-000025000000}">
      <text>
        <r>
          <rPr>
            <b/>
            <sz val="9"/>
            <color rgb="FF000000"/>
            <rFont val="ＭＳ Ｐゴシック"/>
            <family val="3"/>
            <charset val="128"/>
          </rPr>
          <t xml:space="preserve">数値が1となっているデータは補遺です。
順番を最後に持ってきてください。
</t>
        </r>
      </text>
    </comment>
    <comment ref="W91" authorId="0" shapeId="0" xr:uid="{00000000-0006-0000-0000-000026000000}">
      <text>
        <r>
          <rPr>
            <b/>
            <sz val="9"/>
            <color rgb="FF000000"/>
            <rFont val="ＭＳ Ｐゴシック"/>
            <family val="3"/>
            <charset val="128"/>
          </rPr>
          <t xml:space="preserve">1より大きい数値の場合”題目”が一致している論文があります。行毎削除ください
</t>
        </r>
      </text>
    </comment>
    <comment ref="X91" authorId="0" shapeId="0" xr:uid="{00000000-0006-0000-0000-000027000000}">
      <text>
        <r>
          <rPr>
            <b/>
            <sz val="9"/>
            <color rgb="FF000000"/>
            <rFont val="ＭＳ Ｐゴシック"/>
            <family val="3"/>
            <charset val="128"/>
          </rPr>
          <t xml:space="preserve">数値が1となっているデータは補遺です。
順番を最後に持ってきてください。
</t>
        </r>
      </text>
    </comment>
    <comment ref="W94" authorId="0" shapeId="0" xr:uid="{00000000-0006-0000-0000-000028000000}">
      <text>
        <r>
          <rPr>
            <b/>
            <sz val="9"/>
            <color rgb="FF000000"/>
            <rFont val="ＭＳ Ｐゴシック"/>
            <family val="3"/>
            <charset val="128"/>
          </rPr>
          <t xml:space="preserve">1より大きい数値の場合”題目”が一致している論文があります。行毎削除ください
</t>
        </r>
      </text>
    </comment>
    <comment ref="X94" authorId="0" shapeId="0" xr:uid="{00000000-0006-0000-0000-000029000000}">
      <text>
        <r>
          <rPr>
            <b/>
            <sz val="9"/>
            <color rgb="FF000000"/>
            <rFont val="ＭＳ Ｐゴシック"/>
            <family val="3"/>
            <charset val="128"/>
          </rPr>
          <t xml:space="preserve">数値が1となっているデータは補遺です。
順番を最後に持ってきてください。
</t>
        </r>
      </text>
    </comment>
    <comment ref="W97" authorId="0" shapeId="0" xr:uid="{00000000-0006-0000-0000-00002A000000}">
      <text>
        <r>
          <rPr>
            <b/>
            <sz val="9"/>
            <color rgb="FF000000"/>
            <rFont val="ＭＳ Ｐゴシック"/>
            <family val="3"/>
            <charset val="128"/>
          </rPr>
          <t xml:space="preserve">1より大きい数値の場合”題目”が一致している論文があります。行毎削除ください
</t>
        </r>
      </text>
    </comment>
    <comment ref="X97" authorId="0" shapeId="0" xr:uid="{00000000-0006-0000-0000-00002B000000}">
      <text>
        <r>
          <rPr>
            <b/>
            <sz val="9"/>
            <color rgb="FF000000"/>
            <rFont val="ＭＳ Ｐゴシック"/>
            <family val="3"/>
            <charset val="128"/>
          </rPr>
          <t xml:space="preserve">数値が1となっているデータは補遺です。
順番を最後に持ってきてください。
</t>
        </r>
      </text>
    </comment>
    <comment ref="W100" authorId="0" shapeId="0" xr:uid="{00000000-0006-0000-0000-00002C000000}">
      <text>
        <r>
          <rPr>
            <b/>
            <sz val="9"/>
            <color rgb="FF000000"/>
            <rFont val="ＭＳ Ｐゴシック"/>
            <family val="3"/>
            <charset val="128"/>
          </rPr>
          <t xml:space="preserve">1より大きい数値の場合”題目”が一致している論文があります。行毎削除ください
</t>
        </r>
      </text>
    </comment>
    <comment ref="X100" authorId="0" shapeId="0" xr:uid="{00000000-0006-0000-0000-00002D000000}">
      <text>
        <r>
          <rPr>
            <b/>
            <sz val="9"/>
            <color rgb="FF000000"/>
            <rFont val="ＭＳ Ｐゴシック"/>
            <family val="3"/>
            <charset val="128"/>
          </rPr>
          <t xml:space="preserve">数値が1となっているデータは補遺です。
順番を最後に持ってきてください。
</t>
        </r>
      </text>
    </comment>
    <comment ref="W104" authorId="0" shapeId="0" xr:uid="{00000000-0006-0000-0000-00002E000000}">
      <text>
        <r>
          <rPr>
            <b/>
            <sz val="9"/>
            <color rgb="FF000000"/>
            <rFont val="ＭＳ Ｐゴシック"/>
            <family val="3"/>
            <charset val="128"/>
          </rPr>
          <t xml:space="preserve">1より大きい数値の場合”題目”が一致している論文があります。行毎削除ください
</t>
        </r>
      </text>
    </comment>
    <comment ref="X104" authorId="0" shapeId="0" xr:uid="{00000000-0006-0000-0000-00002F000000}">
      <text>
        <r>
          <rPr>
            <b/>
            <sz val="9"/>
            <color rgb="FF000000"/>
            <rFont val="ＭＳ Ｐゴシック"/>
            <family val="3"/>
            <charset val="128"/>
          </rPr>
          <t xml:space="preserve">数値が1となっているデータは補遺です。
順番を最後に持ってきてください。
</t>
        </r>
      </text>
    </comment>
    <comment ref="W107" authorId="0" shapeId="0" xr:uid="{00000000-0006-0000-0000-000030000000}">
      <text>
        <r>
          <rPr>
            <b/>
            <sz val="9"/>
            <color rgb="FF000000"/>
            <rFont val="ＭＳ Ｐゴシック"/>
            <family val="3"/>
            <charset val="128"/>
          </rPr>
          <t xml:space="preserve">1より大きい数値の場合”題目”が一致している論文があります。行毎削除ください
</t>
        </r>
      </text>
    </comment>
    <comment ref="X107" authorId="0" shapeId="0" xr:uid="{00000000-0006-0000-0000-000031000000}">
      <text>
        <r>
          <rPr>
            <b/>
            <sz val="9"/>
            <color rgb="FF000000"/>
            <rFont val="ＭＳ Ｐゴシック"/>
            <family val="3"/>
            <charset val="128"/>
          </rPr>
          <t xml:space="preserve">数値が1となっているデータは補遺です。
順番を最後に持ってきてください。
</t>
        </r>
      </text>
    </comment>
    <comment ref="W110" authorId="0" shapeId="0" xr:uid="{00000000-0006-0000-0000-000032000000}">
      <text>
        <r>
          <rPr>
            <b/>
            <sz val="9"/>
            <color rgb="FF000000"/>
            <rFont val="ＭＳ Ｐゴシック"/>
            <family val="3"/>
            <charset val="128"/>
          </rPr>
          <t xml:space="preserve">1より大きい数値の場合”題目”が一致している論文があります。行毎削除ください
</t>
        </r>
      </text>
    </comment>
    <comment ref="X110" authorId="0" shapeId="0" xr:uid="{00000000-0006-0000-0000-000033000000}">
      <text>
        <r>
          <rPr>
            <b/>
            <sz val="9"/>
            <color rgb="FF000000"/>
            <rFont val="ＭＳ Ｐゴシック"/>
            <family val="3"/>
            <charset val="128"/>
          </rPr>
          <t xml:space="preserve">数値が1となっているデータは補遺です。
順番を最後に持ってきてください。
</t>
        </r>
      </text>
    </comment>
    <comment ref="W113" authorId="0" shapeId="0" xr:uid="{00000000-0006-0000-0000-000034000000}">
      <text>
        <r>
          <rPr>
            <b/>
            <sz val="9"/>
            <color rgb="FF000000"/>
            <rFont val="ＭＳ Ｐゴシック"/>
            <family val="3"/>
            <charset val="128"/>
          </rPr>
          <t xml:space="preserve">1より大きい数値の場合”題目”が一致している論文があります。行毎削除ください
</t>
        </r>
      </text>
    </comment>
    <comment ref="X113" authorId="0" shapeId="0" xr:uid="{00000000-0006-0000-0000-000035000000}">
      <text>
        <r>
          <rPr>
            <b/>
            <sz val="9"/>
            <color rgb="FF000000"/>
            <rFont val="ＭＳ Ｐゴシック"/>
            <family val="3"/>
            <charset val="128"/>
          </rPr>
          <t xml:space="preserve">数値が1となっているデータは補遺です。
順番を最後に持ってきてください。
</t>
        </r>
      </text>
    </comment>
    <comment ref="W116" authorId="0" shapeId="0" xr:uid="{00000000-0006-0000-0000-000036000000}">
      <text>
        <r>
          <rPr>
            <b/>
            <sz val="9"/>
            <color rgb="FF000000"/>
            <rFont val="ＭＳ Ｐゴシック"/>
            <family val="3"/>
            <charset val="128"/>
          </rPr>
          <t xml:space="preserve">1より大きい数値の場合”題目”が一致している論文があります。行毎削除ください
</t>
        </r>
      </text>
    </comment>
    <comment ref="X116" authorId="0" shapeId="0" xr:uid="{00000000-0006-0000-0000-000037000000}">
      <text>
        <r>
          <rPr>
            <b/>
            <sz val="9"/>
            <color rgb="FF000000"/>
            <rFont val="ＭＳ Ｐゴシック"/>
            <family val="3"/>
            <charset val="128"/>
          </rPr>
          <t xml:space="preserve">数値が1となっているデータは補遺です。
順番を最後に持ってきてください。
</t>
        </r>
      </text>
    </comment>
    <comment ref="W119" authorId="0" shapeId="0" xr:uid="{00000000-0006-0000-0000-000038000000}">
      <text>
        <r>
          <rPr>
            <b/>
            <sz val="9"/>
            <color rgb="FF000000"/>
            <rFont val="ＭＳ Ｐゴシック"/>
            <family val="3"/>
            <charset val="128"/>
          </rPr>
          <t xml:space="preserve">1より大きい数値の場合”題目”が一致している論文があります。行毎削除ください
</t>
        </r>
      </text>
    </comment>
    <comment ref="X119" authorId="0" shapeId="0" xr:uid="{00000000-0006-0000-0000-000039000000}">
      <text>
        <r>
          <rPr>
            <b/>
            <sz val="9"/>
            <color rgb="FF000000"/>
            <rFont val="ＭＳ Ｐゴシック"/>
            <family val="3"/>
            <charset val="128"/>
          </rPr>
          <t xml:space="preserve">数値が1となっているデータは補遺です。
順番を最後に持ってきてください。
</t>
        </r>
      </text>
    </comment>
    <comment ref="W123" authorId="0" shapeId="0" xr:uid="{00000000-0006-0000-0000-00003A000000}">
      <text>
        <r>
          <rPr>
            <b/>
            <sz val="9"/>
            <color rgb="FF000000"/>
            <rFont val="ＭＳ Ｐゴシック"/>
            <family val="3"/>
            <charset val="128"/>
          </rPr>
          <t xml:space="preserve">1より大きい数値の場合”題目”が一致している論文があります。行毎削除ください
</t>
        </r>
      </text>
    </comment>
    <comment ref="X123" authorId="0" shapeId="0" xr:uid="{00000000-0006-0000-0000-00003B000000}">
      <text>
        <r>
          <rPr>
            <b/>
            <sz val="9"/>
            <color rgb="FF000000"/>
            <rFont val="ＭＳ Ｐゴシック"/>
            <family val="3"/>
            <charset val="128"/>
          </rPr>
          <t xml:space="preserve">数値が1となっているデータは補遺です。
順番を最後に持ってきてください。
</t>
        </r>
      </text>
    </comment>
    <comment ref="W126" authorId="0" shapeId="0" xr:uid="{00000000-0006-0000-0000-00003C000000}">
      <text>
        <r>
          <rPr>
            <b/>
            <sz val="9"/>
            <color rgb="FF000000"/>
            <rFont val="ＭＳ Ｐゴシック"/>
            <family val="3"/>
            <charset val="128"/>
          </rPr>
          <t xml:space="preserve">1より大きい数値の場合”題目”が一致している論文があります。行毎削除ください
</t>
        </r>
      </text>
    </comment>
    <comment ref="X126" authorId="0" shapeId="0" xr:uid="{00000000-0006-0000-0000-00003D000000}">
      <text>
        <r>
          <rPr>
            <b/>
            <sz val="9"/>
            <color rgb="FF000000"/>
            <rFont val="ＭＳ Ｐゴシック"/>
            <family val="3"/>
            <charset val="128"/>
          </rPr>
          <t xml:space="preserve">数値が1となっているデータは補遺です。
順番を最後に持ってきてください。
</t>
        </r>
      </text>
    </comment>
    <comment ref="W129" authorId="0" shapeId="0" xr:uid="{00000000-0006-0000-0000-00003E000000}">
      <text>
        <r>
          <rPr>
            <b/>
            <sz val="9"/>
            <color rgb="FF000000"/>
            <rFont val="ＭＳ Ｐゴシック"/>
            <family val="3"/>
            <charset val="128"/>
          </rPr>
          <t xml:space="preserve">1より大きい数値の場合”題目”が一致している論文があります。行毎削除ください
</t>
        </r>
      </text>
    </comment>
    <comment ref="X129" authorId="0" shapeId="0" xr:uid="{00000000-0006-0000-0000-00003F000000}">
      <text>
        <r>
          <rPr>
            <b/>
            <sz val="9"/>
            <color rgb="FF000000"/>
            <rFont val="ＭＳ Ｐゴシック"/>
            <family val="3"/>
            <charset val="128"/>
          </rPr>
          <t xml:space="preserve">数値が1となっているデータは補遺です。
順番を最後に持ってきてください。
</t>
        </r>
      </text>
    </comment>
    <comment ref="W132" authorId="0" shapeId="0" xr:uid="{00000000-0006-0000-0000-000040000000}">
      <text>
        <r>
          <rPr>
            <b/>
            <sz val="9"/>
            <color rgb="FF000000"/>
            <rFont val="ＭＳ Ｐゴシック"/>
            <family val="3"/>
            <charset val="128"/>
          </rPr>
          <t xml:space="preserve">1より大きい数値の場合”題目”が一致している論文があります。行毎削除ください
</t>
        </r>
      </text>
    </comment>
    <comment ref="X132" authorId="0" shapeId="0" xr:uid="{00000000-0006-0000-0000-000041000000}">
      <text>
        <r>
          <rPr>
            <b/>
            <sz val="9"/>
            <color rgb="FF000000"/>
            <rFont val="ＭＳ Ｐゴシック"/>
            <family val="3"/>
            <charset val="128"/>
          </rPr>
          <t xml:space="preserve">数値が1となっているデータは補遺です。
順番を最後に持ってきてください。
</t>
        </r>
      </text>
    </comment>
    <comment ref="W135" authorId="0" shapeId="0" xr:uid="{00000000-0006-0000-0000-000042000000}">
      <text>
        <r>
          <rPr>
            <b/>
            <sz val="9"/>
            <color rgb="FF000000"/>
            <rFont val="ＭＳ Ｐゴシック"/>
            <family val="3"/>
            <charset val="128"/>
          </rPr>
          <t xml:space="preserve">1より大きい数値の場合”題目”が一致している論文があります。行毎削除ください
</t>
        </r>
      </text>
    </comment>
    <comment ref="X135" authorId="0" shapeId="0" xr:uid="{00000000-0006-0000-0000-000043000000}">
      <text>
        <r>
          <rPr>
            <b/>
            <sz val="9"/>
            <color rgb="FF000000"/>
            <rFont val="ＭＳ Ｐゴシック"/>
            <family val="3"/>
            <charset val="128"/>
          </rPr>
          <t xml:space="preserve">数値が1となっているデータは補遺です。
順番を最後に持ってきてください。
</t>
        </r>
      </text>
    </comment>
    <comment ref="W138" authorId="0" shapeId="0" xr:uid="{00000000-0006-0000-0000-000044000000}">
      <text>
        <r>
          <rPr>
            <b/>
            <sz val="9"/>
            <color rgb="FF000000"/>
            <rFont val="ＭＳ Ｐゴシック"/>
            <family val="3"/>
            <charset val="128"/>
          </rPr>
          <t xml:space="preserve">1より大きい数値の場合”題目”が一致している論文があります。行毎削除ください
</t>
        </r>
      </text>
    </comment>
    <comment ref="X138" authorId="0" shapeId="0" xr:uid="{00000000-0006-0000-0000-000045000000}">
      <text>
        <r>
          <rPr>
            <b/>
            <sz val="9"/>
            <color rgb="FF000000"/>
            <rFont val="ＭＳ Ｐゴシック"/>
            <family val="3"/>
            <charset val="128"/>
          </rPr>
          <t xml:space="preserve">数値が1となっているデータは補遺です。
順番を最後に持ってきてください。
</t>
        </r>
      </text>
    </comment>
    <comment ref="W142" authorId="0" shapeId="0" xr:uid="{00000000-0006-0000-0000-000046000000}">
      <text>
        <r>
          <rPr>
            <b/>
            <sz val="9"/>
            <color rgb="FF000000"/>
            <rFont val="ＭＳ Ｐゴシック"/>
            <family val="3"/>
            <charset val="128"/>
          </rPr>
          <t xml:space="preserve">1より大きい数値の場合”題目”が一致している論文があります。行毎削除ください
</t>
        </r>
      </text>
    </comment>
    <comment ref="X142" authorId="0" shapeId="0" xr:uid="{00000000-0006-0000-0000-000047000000}">
      <text>
        <r>
          <rPr>
            <b/>
            <sz val="9"/>
            <color rgb="FF000000"/>
            <rFont val="ＭＳ Ｐゴシック"/>
            <family val="3"/>
            <charset val="128"/>
          </rPr>
          <t xml:space="preserve">数値が1となっているデータは補遺です。
順番を最後に持ってきてください。
</t>
        </r>
      </text>
    </comment>
    <comment ref="W145" authorId="0" shapeId="0" xr:uid="{00000000-0006-0000-0000-000048000000}">
      <text>
        <r>
          <rPr>
            <b/>
            <sz val="9"/>
            <color rgb="FF000000"/>
            <rFont val="ＭＳ Ｐゴシック"/>
            <family val="3"/>
            <charset val="128"/>
          </rPr>
          <t xml:space="preserve">1より大きい数値の場合”題目”が一致している論文があります。行毎削除ください
</t>
        </r>
      </text>
    </comment>
    <comment ref="X145" authorId="0" shapeId="0" xr:uid="{00000000-0006-0000-0000-000049000000}">
      <text>
        <r>
          <rPr>
            <b/>
            <sz val="9"/>
            <color rgb="FF000000"/>
            <rFont val="ＭＳ Ｐゴシック"/>
            <family val="3"/>
            <charset val="128"/>
          </rPr>
          <t xml:space="preserve">数値が1となっているデータは補遺です。
順番を最後に持ってきてください。
</t>
        </r>
      </text>
    </comment>
    <comment ref="W148" authorId="0" shapeId="0" xr:uid="{00000000-0006-0000-0000-00004A000000}">
      <text>
        <r>
          <rPr>
            <b/>
            <sz val="9"/>
            <color rgb="FF000000"/>
            <rFont val="ＭＳ Ｐゴシック"/>
            <family val="3"/>
            <charset val="128"/>
          </rPr>
          <t xml:space="preserve">1より大きい数値の場合”題目”が一致している論文があります。行毎削除ください
</t>
        </r>
      </text>
    </comment>
    <comment ref="X148" authorId="0" shapeId="0" xr:uid="{00000000-0006-0000-0000-00004B000000}">
      <text>
        <r>
          <rPr>
            <b/>
            <sz val="9"/>
            <color rgb="FF000000"/>
            <rFont val="ＭＳ Ｐゴシック"/>
            <family val="3"/>
            <charset val="128"/>
          </rPr>
          <t xml:space="preserve">数値が1となっているデータは補遺です。
順番を最後に持ってきてください。
</t>
        </r>
      </text>
    </comment>
    <comment ref="W151" authorId="0" shapeId="0" xr:uid="{00000000-0006-0000-0000-00004C000000}">
      <text>
        <r>
          <rPr>
            <b/>
            <sz val="9"/>
            <color rgb="FF000000"/>
            <rFont val="ＭＳ Ｐゴシック"/>
            <family val="3"/>
            <charset val="128"/>
          </rPr>
          <t xml:space="preserve">1より大きい数値の場合”題目”が一致している論文があります。行毎削除ください
</t>
        </r>
      </text>
    </comment>
    <comment ref="X151" authorId="0" shapeId="0" xr:uid="{00000000-0006-0000-0000-00004D000000}">
      <text>
        <r>
          <rPr>
            <b/>
            <sz val="9"/>
            <color rgb="FF000000"/>
            <rFont val="ＭＳ Ｐゴシック"/>
            <family val="3"/>
            <charset val="128"/>
          </rPr>
          <t xml:space="preserve">数値が1となっているデータは補遺です。
順番を最後に持ってきてください。
</t>
        </r>
      </text>
    </comment>
    <comment ref="W154" authorId="0" shapeId="0" xr:uid="{00000000-0006-0000-0000-00004E000000}">
      <text>
        <r>
          <rPr>
            <b/>
            <sz val="9"/>
            <color rgb="FF000000"/>
            <rFont val="ＭＳ Ｐゴシック"/>
            <family val="3"/>
            <charset val="128"/>
          </rPr>
          <t xml:space="preserve">1より大きい数値の場合”題目”が一致している論文があります。行毎削除ください
</t>
        </r>
      </text>
    </comment>
    <comment ref="X154" authorId="0" shapeId="0" xr:uid="{00000000-0006-0000-0000-00004F000000}">
      <text>
        <r>
          <rPr>
            <b/>
            <sz val="9"/>
            <color rgb="FF000000"/>
            <rFont val="ＭＳ Ｐゴシック"/>
            <family val="3"/>
            <charset val="128"/>
          </rPr>
          <t xml:space="preserve">数値が1となっているデータは補遺です。
順番を最後に持ってきてください。
</t>
        </r>
      </text>
    </comment>
    <comment ref="W157" authorId="0" shapeId="0" xr:uid="{00000000-0006-0000-0000-000050000000}">
      <text>
        <r>
          <rPr>
            <b/>
            <sz val="9"/>
            <color rgb="FF000000"/>
            <rFont val="ＭＳ Ｐゴシック"/>
            <family val="3"/>
            <charset val="128"/>
          </rPr>
          <t xml:space="preserve">1より大きい数値の場合”題目”が一致している論文があります。行毎削除ください
</t>
        </r>
      </text>
    </comment>
    <comment ref="X157" authorId="0" shapeId="0" xr:uid="{00000000-0006-0000-0000-000051000000}">
      <text>
        <r>
          <rPr>
            <b/>
            <sz val="9"/>
            <color rgb="FF000000"/>
            <rFont val="ＭＳ Ｐゴシック"/>
            <family val="3"/>
            <charset val="128"/>
          </rPr>
          <t xml:space="preserve">数値が1となっているデータは補遺です。
順番を最後に持ってきてください。
</t>
        </r>
      </text>
    </comment>
    <comment ref="W164" authorId="0" shapeId="0" xr:uid="{00000000-0006-0000-0000-000052000000}">
      <text>
        <r>
          <rPr>
            <b/>
            <sz val="9"/>
            <color rgb="FF000000"/>
            <rFont val="ＭＳ Ｐゴシック"/>
            <family val="3"/>
            <charset val="128"/>
          </rPr>
          <t xml:space="preserve">1より大きい数値の場合”題目”が一致している論文があります。行毎削除ください
</t>
        </r>
      </text>
    </comment>
    <comment ref="X164" authorId="0" shapeId="0" xr:uid="{00000000-0006-0000-0000-000053000000}">
      <text>
        <r>
          <rPr>
            <b/>
            <sz val="9"/>
            <color rgb="FF000000"/>
            <rFont val="ＭＳ Ｐゴシック"/>
            <family val="3"/>
            <charset val="128"/>
          </rPr>
          <t xml:space="preserve">数値が1となっているデータは補遺です。
順番を最後に持ってきてください。
</t>
        </r>
      </text>
    </comment>
    <comment ref="K207" authorId="1" shapeId="0" xr:uid="{00000000-0006-0000-0000-000054000000}">
      <text>
        <r>
          <rPr>
            <b/>
            <sz val="9"/>
            <color rgb="FF000000"/>
            <rFont val="ＭＳ Ｐゴシック"/>
            <family val="3"/>
            <charset val="128"/>
          </rPr>
          <t>受賞：
受賞者グループ（日）
報道：担当者名
ベンチャー企業：
担当者名</t>
        </r>
      </text>
    </comment>
    <comment ref="L207" authorId="1" shapeId="0" xr:uid="{00000000-0006-0000-0000-000055000000}">
      <text>
        <r>
          <rPr>
            <b/>
            <sz val="9"/>
            <color rgb="FF000000"/>
            <rFont val="ＭＳ Ｐゴシック"/>
            <family val="3"/>
            <charset val="128"/>
          </rPr>
          <t>受賞：賞名
報道：報道タイトル
ベンチャー企業：企業名</t>
        </r>
      </text>
    </comment>
    <comment ref="M207" authorId="1" shapeId="0" xr:uid="{00000000-0006-0000-0000-000056000000}">
      <text>
        <r>
          <rPr>
            <b/>
            <sz val="9"/>
            <color rgb="FF000000"/>
            <rFont val="ＭＳ Ｐゴシック"/>
            <family val="3"/>
            <charset val="128"/>
          </rPr>
          <t>受賞：授与機関（日）
報道：報道機関名
ベンチャー企業：
業務内容</t>
        </r>
      </text>
    </comment>
    <comment ref="N207" authorId="1" shapeId="0" xr:uid="{00000000-0006-0000-0000-000057000000}">
      <text>
        <r>
          <rPr>
            <b/>
            <sz val="9"/>
            <color rgb="FF000000"/>
            <rFont val="ＭＳ Ｐゴシック"/>
            <family val="3"/>
            <charset val="128"/>
          </rPr>
          <t xml:space="preserve">受賞：受賞年月
報道：報道年月
ベンチャー企業：設立年月日
</t>
        </r>
      </text>
    </comment>
    <comment ref="O207" authorId="1" shapeId="0" xr:uid="{00000000-0006-0000-0000-000058000000}">
      <text>
        <r>
          <rPr>
            <b/>
            <sz val="9"/>
            <color rgb="FF000000"/>
            <rFont val="ＭＳ Ｐゴシック"/>
            <family val="3"/>
            <charset val="128"/>
          </rPr>
          <t xml:space="preserve">受賞：タイトル（日）
報道：報道内容
</t>
        </r>
      </text>
    </comment>
    <comment ref="W207" authorId="0" shapeId="0" xr:uid="{00000000-0006-0000-0000-000059000000}">
      <text>
        <r>
          <rPr>
            <b/>
            <sz val="9"/>
            <color rgb="FF000000"/>
            <rFont val="ＭＳ Ｐゴシック"/>
            <family val="3"/>
            <charset val="128"/>
          </rPr>
          <t xml:space="preserve">1より大きい数値の場合”題目”が一致している論文があります。行毎削除ください
</t>
        </r>
      </text>
    </comment>
    <comment ref="X207" authorId="0" shapeId="0" xr:uid="{00000000-0006-0000-0000-00005A000000}">
      <text>
        <r>
          <rPr>
            <b/>
            <sz val="9"/>
            <color rgb="FF000000"/>
            <rFont val="ＭＳ Ｐゴシック"/>
            <family val="3"/>
            <charset val="128"/>
          </rPr>
          <t xml:space="preserve">数値が1となっているデータは補遺です。
順番を最後に持ってきてください。
</t>
        </r>
      </text>
    </comment>
    <comment ref="K210" authorId="1" shapeId="0" xr:uid="{00000000-0006-0000-0000-00005B000000}">
      <text>
        <r>
          <rPr>
            <b/>
            <sz val="9"/>
            <color rgb="FF000000"/>
            <rFont val="ＭＳ Ｐゴシック"/>
            <family val="3"/>
            <charset val="128"/>
          </rPr>
          <t>受賞：
受賞者グループ（日）
報道：担当者名
ベンチャー企業：
担当者名</t>
        </r>
      </text>
    </comment>
    <comment ref="L210" authorId="1" shapeId="0" xr:uid="{00000000-0006-0000-0000-00005C000000}">
      <text>
        <r>
          <rPr>
            <b/>
            <sz val="9"/>
            <color rgb="FF000000"/>
            <rFont val="ＭＳ Ｐゴシック"/>
            <family val="3"/>
            <charset val="128"/>
          </rPr>
          <t>受賞：賞名
報道：報道タイトル
ベンチャー企業：企業名</t>
        </r>
      </text>
    </comment>
    <comment ref="M210" authorId="1" shapeId="0" xr:uid="{00000000-0006-0000-0000-00005D000000}">
      <text>
        <r>
          <rPr>
            <b/>
            <sz val="9"/>
            <color rgb="FF000000"/>
            <rFont val="ＭＳ Ｐゴシック"/>
            <family val="3"/>
            <charset val="128"/>
          </rPr>
          <t>受賞：授与機関（日）
報道：報道機関名
ベンチャー企業：
業務内容</t>
        </r>
      </text>
    </comment>
    <comment ref="N210" authorId="1" shapeId="0" xr:uid="{00000000-0006-0000-0000-00005E000000}">
      <text>
        <r>
          <rPr>
            <b/>
            <sz val="9"/>
            <color rgb="FF000000"/>
            <rFont val="ＭＳ Ｐゴシック"/>
            <family val="3"/>
            <charset val="128"/>
          </rPr>
          <t xml:space="preserve">受賞：受賞年月
報道：報道年月
ベンチャー企業：設立年月日
</t>
        </r>
      </text>
    </comment>
    <comment ref="W210" authorId="0" shapeId="0" xr:uid="{00000000-0006-0000-0000-00005F000000}">
      <text>
        <r>
          <rPr>
            <b/>
            <sz val="9"/>
            <color rgb="FF000000"/>
            <rFont val="ＭＳ Ｐゴシック"/>
            <family val="3"/>
            <charset val="128"/>
          </rPr>
          <t xml:space="preserve">1より大きい数値の場合”題目”が一致している論文があります。行毎削除ください
</t>
        </r>
      </text>
    </comment>
    <comment ref="X210" authorId="0" shapeId="0" xr:uid="{00000000-0006-0000-0000-000060000000}">
      <text>
        <r>
          <rPr>
            <b/>
            <sz val="9"/>
            <color rgb="FF000000"/>
            <rFont val="ＭＳ Ｐゴシック"/>
            <family val="3"/>
            <charset val="128"/>
          </rPr>
          <t xml:space="preserve">数値が1となっているデータは補遺です。
順番を最後に持ってきてください。
</t>
        </r>
      </text>
    </comment>
    <comment ref="K213" authorId="1" shapeId="0" xr:uid="{00000000-0006-0000-0000-000061000000}">
      <text>
        <r>
          <rPr>
            <b/>
            <sz val="9"/>
            <color rgb="FF000000"/>
            <rFont val="ＭＳ Ｐゴシック"/>
            <family val="3"/>
            <charset val="128"/>
          </rPr>
          <t>受賞：
受賞者グループ（日）
報道：担当者名
ベンチャー企業：
担当者名</t>
        </r>
      </text>
    </comment>
    <comment ref="L213" authorId="1" shapeId="0" xr:uid="{00000000-0006-0000-0000-000062000000}">
      <text>
        <r>
          <rPr>
            <b/>
            <sz val="9"/>
            <color rgb="FF000000"/>
            <rFont val="ＭＳ Ｐゴシック"/>
            <family val="3"/>
            <charset val="128"/>
          </rPr>
          <t>受賞：賞名
報道：報道タイトル
ベンチャー企業：企業名</t>
        </r>
      </text>
    </comment>
    <comment ref="M213" authorId="1" shapeId="0" xr:uid="{00000000-0006-0000-0000-000063000000}">
      <text>
        <r>
          <rPr>
            <b/>
            <sz val="9"/>
            <color rgb="FF000000"/>
            <rFont val="ＭＳ Ｐゴシック"/>
            <family val="3"/>
            <charset val="128"/>
          </rPr>
          <t>受賞：授与機関（日）
報道：報道機関名
ベンチャー企業：
業務内容</t>
        </r>
      </text>
    </comment>
    <comment ref="N213" authorId="1" shapeId="0" xr:uid="{00000000-0006-0000-0000-000064000000}">
      <text>
        <r>
          <rPr>
            <b/>
            <sz val="9"/>
            <color rgb="FF000000"/>
            <rFont val="ＭＳ Ｐゴシック"/>
            <family val="3"/>
            <charset val="128"/>
          </rPr>
          <t xml:space="preserve">受賞：受賞年月
報道：報道年月
ベンチャー企業：設立年月日
</t>
        </r>
      </text>
    </comment>
    <comment ref="O213" authorId="1" shapeId="0" xr:uid="{00000000-0006-0000-0000-000065000000}">
      <text>
        <r>
          <rPr>
            <b/>
            <sz val="9"/>
            <color rgb="FF000000"/>
            <rFont val="ＭＳ Ｐゴシック"/>
            <family val="3"/>
            <charset val="128"/>
          </rPr>
          <t xml:space="preserve">受賞：タイトル（日）
報道：報道内容
</t>
        </r>
      </text>
    </comment>
    <comment ref="W213" authorId="0" shapeId="0" xr:uid="{00000000-0006-0000-0000-000066000000}">
      <text>
        <r>
          <rPr>
            <b/>
            <sz val="9"/>
            <color rgb="FF000000"/>
            <rFont val="ＭＳ Ｐゴシック"/>
            <family val="3"/>
            <charset val="128"/>
          </rPr>
          <t xml:space="preserve">1より大きい数値の場合”題目”が一致している論文があります。行毎削除ください
</t>
        </r>
      </text>
    </comment>
    <comment ref="X213" authorId="0" shapeId="0" xr:uid="{00000000-0006-0000-0000-000067000000}">
      <text>
        <r>
          <rPr>
            <b/>
            <sz val="9"/>
            <color rgb="FF000000"/>
            <rFont val="ＭＳ Ｐゴシック"/>
            <family val="3"/>
            <charset val="128"/>
          </rPr>
          <t xml:space="preserve">数値が1となっているデータは補遺です。
順番を最後に持ってきてください。
</t>
        </r>
      </text>
    </comment>
    <comment ref="W232" authorId="0" shapeId="0" xr:uid="{00000000-0006-0000-0000-000068000000}">
      <text>
        <r>
          <rPr>
            <b/>
            <sz val="9"/>
            <color rgb="FF000000"/>
            <rFont val="ＭＳ Ｐゴシック"/>
            <family val="3"/>
            <charset val="128"/>
          </rPr>
          <t xml:space="preserve">1より大きい数値の場合”題目”が一致している論文があります。行毎削除ください
</t>
        </r>
      </text>
    </comment>
    <comment ref="X232" authorId="0" shapeId="0" xr:uid="{00000000-0006-0000-0000-000069000000}">
      <text>
        <r>
          <rPr>
            <b/>
            <sz val="9"/>
            <color rgb="FF000000"/>
            <rFont val="ＭＳ Ｐゴシック"/>
            <family val="3"/>
            <charset val="128"/>
          </rPr>
          <t xml:space="preserve">数値が1となっているデータは補遺です。
順番を最後に持ってきてください。
</t>
        </r>
      </text>
    </comment>
    <comment ref="W235" authorId="0" shapeId="0" xr:uid="{00000000-0006-0000-0000-00006A000000}">
      <text>
        <r>
          <rPr>
            <b/>
            <sz val="9"/>
            <color rgb="FF000000"/>
            <rFont val="ＭＳ Ｐゴシック"/>
            <family val="3"/>
            <charset val="128"/>
          </rPr>
          <t xml:space="preserve">1より大きい数値の場合”題目”が一致している論文があります。行毎削除ください
</t>
        </r>
      </text>
    </comment>
  </commentList>
</comments>
</file>

<file path=xl/sharedStrings.xml><?xml version="1.0" encoding="utf-8"?>
<sst xmlns="http://schemas.openxmlformats.org/spreadsheetml/2006/main" count="927" uniqueCount="203">
  <si>
    <t>国際社会医学講座 医学教育・倫理学</t>
  </si>
  <si>
    <t>開始</t>
  </si>
  <si>
    <t>終了</t>
  </si>
  <si>
    <t>部署番号</t>
  </si>
  <si>
    <r>
      <rPr>
        <b/>
        <sz val="12"/>
        <color rgb="FF008000"/>
        <rFont val="ＭＳ ゴシック"/>
        <family val="3"/>
        <charset val="128"/>
      </rPr>
      <t>1.</t>
    </r>
    <r>
      <rPr>
        <b/>
        <sz val="12"/>
        <color rgb="FF008000"/>
        <rFont val="Arial"/>
        <family val="2"/>
      </rPr>
      <t>領域構成教職員・在職期間</t>
    </r>
  </si>
  <si>
    <r>
      <rPr>
        <b/>
        <sz val="12"/>
        <color rgb="FF008000"/>
        <rFont val="ＭＳ ゴシック"/>
        <family val="3"/>
        <charset val="128"/>
      </rPr>
      <t>2.</t>
    </r>
    <r>
      <rPr>
        <b/>
        <sz val="12"/>
        <color rgb="FF008000"/>
        <rFont val="Arial"/>
        <family val="2"/>
      </rPr>
      <t>研究概要</t>
    </r>
  </si>
  <si>
    <t>研究概要</t>
  </si>
  <si>
    <t>キーワード</t>
  </si>
  <si>
    <t>業績年の進捗状況</t>
  </si>
  <si>
    <t>特色等</t>
  </si>
  <si>
    <t>本学の理念との関係</t>
  </si>
  <si>
    <r>
      <rPr>
        <b/>
        <sz val="12"/>
        <color rgb="FF008000"/>
        <rFont val="ＭＳ ゴシック"/>
        <family val="3"/>
        <charset val="128"/>
      </rPr>
      <t>3.</t>
    </r>
    <r>
      <rPr>
        <b/>
        <sz val="12"/>
        <color rgb="FF008000"/>
        <rFont val="Arial"/>
        <family val="2"/>
      </rPr>
      <t>研究実績</t>
    </r>
  </si>
  <si>
    <t>区分</t>
  </si>
  <si>
    <t>編数</t>
  </si>
  <si>
    <t>インパクトファクター（うち原著のみ）</t>
  </si>
  <si>
    <t>インパクトファクター</t>
  </si>
  <si>
    <t>和文原著論文</t>
  </si>
  <si>
    <t>―</t>
  </si>
  <si>
    <t>英文論文</t>
  </si>
  <si>
    <t>ﾌｧｰｽﾄｵｰｻｰ</t>
  </si>
  <si>
    <t>ｺﾚｽﾎﾟﾝﾃﾞｨﾝｸﾞｵｰｻｰ</t>
  </si>
  <si>
    <t>その他</t>
  </si>
  <si>
    <t>合計</t>
  </si>
  <si>
    <t>大項番</t>
  </si>
  <si>
    <t>中項番</t>
  </si>
  <si>
    <t>小項番</t>
  </si>
  <si>
    <t>A</t>
  </si>
  <si>
    <t>通し番号</t>
  </si>
  <si>
    <t>著者名</t>
  </si>
  <si>
    <t>タイトル</t>
  </si>
  <si>
    <t>掲載誌</t>
  </si>
  <si>
    <t>巻</t>
  </si>
  <si>
    <t>号</t>
  </si>
  <si>
    <t>開始頁</t>
  </si>
  <si>
    <t>終了頁</t>
  </si>
  <si>
    <t>発行年月日</t>
  </si>
  <si>
    <t>ISBN</t>
  </si>
  <si>
    <t>重複チェック</t>
  </si>
  <si>
    <t>補遺分</t>
  </si>
  <si>
    <t>a</t>
  </si>
  <si>
    <t>表示文字列</t>
  </si>
  <si>
    <t>担当範囲(日)</t>
  </si>
  <si>
    <t>編集・監修者名</t>
  </si>
  <si>
    <t>タイトル(日)</t>
  </si>
  <si>
    <t>版次</t>
  </si>
  <si>
    <t>出版社(日)</t>
  </si>
  <si>
    <t>担当ページ</t>
  </si>
  <si>
    <t>出版年月</t>
  </si>
  <si>
    <t>担当範囲</t>
  </si>
  <si>
    <t>DOI</t>
  </si>
  <si>
    <t>ファーストオーサー</t>
  </si>
  <si>
    <t>コレスポンディングオーサー</t>
  </si>
  <si>
    <t>種類</t>
  </si>
  <si>
    <t>掲載種別</t>
  </si>
  <si>
    <t xml:space="preserve">
</t>
  </si>
  <si>
    <t>NISHIMURA, Takahiro</t>
  </si>
  <si>
    <t>Words as “Fibers of the Mind”: “Re-narrative” of the Earthquake Disaster through Philosophical Dialogue</t>
  </si>
  <si>
    <t>Tetsugaku</t>
  </si>
  <si>
    <t>学術原著論文</t>
  </si>
  <si>
    <t>RONBUN2</t>
  </si>
  <si>
    <t>RONBUN3</t>
  </si>
  <si>
    <t>西村高宏</t>
  </si>
  <si>
    <t>震災に臨む　被災地での〈哲学対話〉の記録</t>
  </si>
  <si>
    <t>大阪大学出版会</t>
  </si>
  <si>
    <t>978-4-87259-768-4</t>
  </si>
  <si>
    <t>著者(日)</t>
  </si>
  <si>
    <t>あいまいな専門職の私　看護の〈専門性〉をめぐる哲学対話</t>
  </si>
  <si>
    <t>榊原哲也, 西村ユミ</t>
  </si>
  <si>
    <t>医療とケアの現象学　当事者の経験に迫る質的研究アプローチ</t>
  </si>
  <si>
    <t>ナカニシヤ出版</t>
  </si>
  <si>
    <t>125-144</t>
  </si>
  <si>
    <t>978-4-7795-1746-4</t>
  </si>
  <si>
    <t>（B） 学会発表等</t>
  </si>
  <si>
    <t>講演者</t>
  </si>
  <si>
    <t>会議名</t>
  </si>
  <si>
    <t>主題名</t>
  </si>
  <si>
    <t>開催地</t>
  </si>
  <si>
    <t>発表年月日</t>
  </si>
  <si>
    <t>抄録集等名</t>
  </si>
  <si>
    <t>頁</t>
  </si>
  <si>
    <t>発行年月</t>
  </si>
  <si>
    <t>　(2) 国内学会（全国レベル）</t>
  </si>
  <si>
    <t>近田真美子, 西村高宏</t>
  </si>
  <si>
    <t>チーム医療における哲学対話の可能性</t>
  </si>
  <si>
    <t>日本精神保健看護学会第33回学術集会・総会</t>
  </si>
  <si>
    <t>神戸市</t>
  </si>
  <si>
    <t>（C） 特許等</t>
  </si>
  <si>
    <t>内容（発明の名称）</t>
  </si>
  <si>
    <t>発明者又は考案者</t>
  </si>
  <si>
    <t>（D）その他業績</t>
  </si>
  <si>
    <t>担当者名</t>
  </si>
  <si>
    <t>内容</t>
  </si>
  <si>
    <t>期間始</t>
  </si>
  <si>
    <t>期間終</t>
  </si>
  <si>
    <t>4.グラント取得</t>
  </si>
  <si>
    <t>（A） 科研費・研究助成金等</t>
  </si>
  <si>
    <t>プロジェクト名</t>
  </si>
  <si>
    <t>研究課題名</t>
  </si>
  <si>
    <t>代表者名</t>
  </si>
  <si>
    <t>分担者名</t>
  </si>
  <si>
    <t>研究期間</t>
  </si>
  <si>
    <t>金額（配分額）</t>
  </si>
  <si>
    <t>始期</t>
  </si>
  <si>
    <t>終期</t>
  </si>
  <si>
    <t>研究種目</t>
  </si>
  <si>
    <t>課題名</t>
  </si>
  <si>
    <t>文部科学省科学研究費補助金</t>
  </si>
  <si>
    <t>基盤研究(C)</t>
  </si>
  <si>
    <t>イタリアの取り組みから読み解く精神保健医療福祉における「哲学的対話実践」の可能性</t>
  </si>
  <si>
    <t>西村　高宏</t>
  </si>
  <si>
    <t>近藤 真美子,BALDARI Flavia</t>
  </si>
  <si>
    <t>機関名</t>
  </si>
  <si>
    <t>研究者名</t>
  </si>
  <si>
    <t>契約金額</t>
  </si>
  <si>
    <t>（B） 奨学寄附金</t>
  </si>
  <si>
    <t>受入件数</t>
  </si>
  <si>
    <t>受入金額</t>
  </si>
  <si>
    <t>5.その他の研究関連活動</t>
  </si>
  <si>
    <t>（A） 学会開催等</t>
  </si>
  <si>
    <t>主催・共催の別</t>
  </si>
  <si>
    <t>学会名</t>
  </si>
  <si>
    <t>開催日</t>
  </si>
  <si>
    <t>（B） 学会の実績</t>
  </si>
  <si>
    <t>学会の名称</t>
  </si>
  <si>
    <t>役職</t>
  </si>
  <si>
    <t>氏名</t>
  </si>
  <si>
    <t>関西倫理学会</t>
  </si>
  <si>
    <t>一般会員</t>
  </si>
  <si>
    <t>日本メルロ＝ポンティ サークル</t>
  </si>
  <si>
    <t>日本医学哲学・倫理学会</t>
  </si>
  <si>
    <t>日本倫理学会</t>
  </si>
  <si>
    <t>日本生命倫理学会</t>
  </si>
  <si>
    <t>（C） 座長</t>
  </si>
  <si>
    <t>国内学会
（全国レベル）</t>
  </si>
  <si>
    <t>（D） 学術雑誌等の編集</t>
  </si>
  <si>
    <t>学術雑誌等の名称</t>
  </si>
  <si>
    <t>査読・編集</t>
  </si>
  <si>
    <t>委員長（主査）・委員の別</t>
  </si>
  <si>
    <t>査読編数</t>
  </si>
  <si>
    <t>（E） その他</t>
  </si>
  <si>
    <t>受賞者グループ</t>
  </si>
  <si>
    <t>賞名</t>
  </si>
  <si>
    <t>授与機関</t>
  </si>
  <si>
    <t>受賞年月</t>
  </si>
  <si>
    <t>企業名</t>
  </si>
  <si>
    <t>業務内容</t>
  </si>
  <si>
    <t>設立年月日</t>
  </si>
  <si>
    <t>報道タイトル</t>
  </si>
  <si>
    <t>報道機関名</t>
  </si>
  <si>
    <t>報道年月</t>
  </si>
  <si>
    <t>報道内容</t>
  </si>
  <si>
    <t>6.産業・社会への貢献</t>
  </si>
  <si>
    <t>（A） 国・地域等への貢献</t>
  </si>
  <si>
    <t>　（1）審議会・委員会・公益法人・会社等への参加状況</t>
  </si>
  <si>
    <t>機関の名称等</t>
  </si>
  <si>
    <t>委員会の名称等・役割</t>
  </si>
  <si>
    <t>期間</t>
  </si>
  <si>
    <t>　（2）社会人等への貢献及び学校等との連携・協力による活動</t>
  </si>
  <si>
    <t>活動名・活動内容</t>
  </si>
  <si>
    <t>主催者・対象者等</t>
  </si>
  <si>
    <t>活動名</t>
  </si>
  <si>
    <t>活動内容</t>
  </si>
  <si>
    <t>主催者</t>
  </si>
  <si>
    <t>対象者等</t>
  </si>
  <si>
    <t>聴講者数</t>
  </si>
  <si>
    <t>（B）国際貢献</t>
  </si>
  <si>
    <t>国際協力事業</t>
  </si>
  <si>
    <t>相手方機関名</t>
  </si>
  <si>
    <t>役割</t>
  </si>
  <si>
    <t>活動国名</t>
  </si>
  <si>
    <t>（C）その他業績</t>
  </si>
  <si>
    <t>業績名称</t>
  </si>
  <si>
    <t>業績内容</t>
  </si>
  <si>
    <t>（D）特記事項</t>
  </si>
  <si>
    <t>自由記述</t>
  </si>
  <si>
    <t>特記事項</t>
  </si>
  <si>
    <t>領域名・奨学寄附金登録</t>
  </si>
  <si>
    <t>業績年</t>
  </si>
  <si>
    <t>編数：和文原著論文</t>
  </si>
  <si>
    <t>編数：英文論文（ファーストオーサー）</t>
  </si>
  <si>
    <t>編数：英文論文（コレスポンディングオーサー）</t>
  </si>
  <si>
    <t>編数：英文論文（その他）</t>
  </si>
  <si>
    <t>編数：英文論文（合計）</t>
  </si>
  <si>
    <t>ＩＦ：ファーストオーサー</t>
  </si>
  <si>
    <t>ＩＦ：ファーストオーサー（うち原著のみ）</t>
  </si>
  <si>
    <t>ＩＦ：コレスポンディングオーサー</t>
  </si>
  <si>
    <t>ＩＦ：コレスポンディングオーサー（うち原著のみ）</t>
  </si>
  <si>
    <t>ＩＦ：その他</t>
  </si>
  <si>
    <t>ＩＦ：その他（うち原著のみ）</t>
  </si>
  <si>
    <t>ＩＦ：合計</t>
  </si>
  <si>
    <t>ＩＦ：合計（うち原著のみ）</t>
  </si>
  <si>
    <t>奨学寄附金</t>
  </si>
  <si>
    <t>業績年度</t>
  </si>
  <si>
    <t>寄附の目的</t>
  </si>
  <si>
    <t>申込金額</t>
  </si>
  <si>
    <t>今年度納入金額</t>
  </si>
  <si>
    <t>准教授</t>
  </si>
  <si>
    <t>20151019－現職</t>
  </si>
  <si>
    <t>【医療現場及び医学教育における「哲学的対話実践」導入に関する批判的検討】
　医療（科学）技術の急激な発展、「2025年問題」などといった超高齢社会の到来による社会構成の劇的な変化に伴い、医療やケアの現場ではこれまでに例をみないほどの大きな変化に晒されつつある。具体的には、在宅ホスピスケアなど人生の最終段階におけるニーズの多様化、医療現場を支える専門職者間の関係（多職種連携から「超職種」へ）と学問的アプローチの複雑化、さらには度重なる大規模災害などを契機とした医療専門職者と市民との関係の変化などが挙げられる。
　そういった混沌とした状況に伴い、医療現場では今、医師や患者、そして家族に関わりなく（あるいは「ケアする者」「ケアされる者」に関わりなく）、全ての者がそのつど自らの死生観や人生観、〈老い〉観、職業観などといった様々な価値観・基準の問い直しを迫られる状況にある。それらは、これまでの〈専門職者〉観や専門職教育、さらには各施設内における小手先のマニュアルだけでは到底対応できそうもない課題となっている。
　そういった背景からか、昨今、海外の医療現場（医学教育も含む）では、賛成／反対といった党派的なところから議論を始めるディベートやディスカッションなどとは異なり、それぞれの立場や考えを乗り越え、目の前のものごとに対して遡行的な（哲学的な）問いを投げかけ、他者との〈対話〉をとおして改めて自分自身の考えを逞しくしていく哲学的な対話実践が導入されつつある。韓国やオランダの医療機関では、患者の治療方針などを決定する際にも哲学対話が導入されている。とくにオランダでは、臨床倫理の切り口から、医療チームが主体となって病棟内で行う解釈学的対話型のケース検討法（MCD／Moral Case Deliberation）が積極的に推進されている。そこには、現在の医療現場が、もはや従来の医療（臨床）倫理学的なアプローチ（原則主義やマニュアル）からだけでは到底解消しきれないような複雑な状況や関係性のうちに置かれていること、さらにはそういった状況での新たな価値観の問い直しの必要性に迫られていることが窺える。
　上記の問題意識をもとに、1980年代以降「哲学における新パラダイム」として欧米において活発になりつつある「哲学プラクティス（哲学的実践）」の動向を確認しつつ（MCDとの差異も明確にしつつ）、新たに医療現場や医学教育において「哲学的対話実践」を射し込むことの意義やその可能性（及びその限界）を批判的に検討する研究活動を継続している。</t>
    <phoneticPr fontId="11"/>
  </si>
  <si>
    <t>臨床哲学　哲学プラクティス　医学教育　哲学的対話実践</t>
  </si>
  <si>
    <t>　2015年10月に本学に着任して間もないが、すでに2015年度は県外の病院（石巻赤十字病院）や緩和ケアクリニック（宮城県大崎市・穂波の郷クリニック）などと連携し、医療現場における「哲学的対話実践」を複数回開催している。この活動は現在も継続的に行なっており、この試みの批判的な検討もあわせて開始するなど、研究は順調に進んでいる。2016年３月からは、本学内及び福井県内においても、病院内だけでなく一般の市民も交えて、医療従事者、医学生などの垣根を超えた哲学的な対話実践の場を拓き始めている。今後は、ここでの実践も踏まえながら研究論文として纏め上げ、国内外の学会などにおいて積極的に発表していく予定である。</t>
  </si>
  <si>
    <t>　本研究の特色は、いわゆるヘルス・コミュニケーションの場に、従来には見られなかった哲学的対話実践の試みを挿し込むことによって、医療現場および医学教育におけるコミュニケーションを一層充実させるという、独自の意図がその背後にあることである。
　昨今、医療現場での人間関係及び対人交流を促進させる目的で、様々なヘルス・コミュニケーションのモデル構築が企図されている。そこでは、いわゆる医療者-患者間、専門職者間などにおけるスムーズな情報の伝達・交流・交渉を目的とした水平的な対話志向が目指されていると言える。最近では、ワールド・カフェ形式を利用し、専門家と非専門家間の心理的距離を縮めることを目的としたカフェ型のヘルス・コミュニケーションなども試みられている。
　しかしながら、それらのうちには、そもそも健康問題に関する自分自身の考えや価値判断を逞しくする機会を与える垂直的な対話志向の発想が希薄である。これでは、医療の場における様々な利害関係者間での情報の伝達・交流の風通しが良くなるだけで、むしろ医療問題に関する意思決定の際に前提とされている個々人の考えや価値判断が逞しくなることは望めない。医療現場におけるヘルス・コミュニケーションをさらに充実したものにするためには、それらの情報の伝達（交流）という水平的なヘルス・コミュニケーションの発想からいったん距離をとり（問い直し）、他者との対話をとおしてあらためて自分自身の考えや価値観を逞しくする垂直的な対話志向である「哲学的な対話実践」が欠かせない。 本研究の特色は、このような試みを1980年代以降、欧米において積極的に展開しつつある「哲学プラクティス（Philosophischen Praxis）」の切り口から批判的に検討する点にある。ちなみに、「哲学プラクティス」とは、ドイツの哲学者ゲルト・アヘンバッハ（Gerd B. Achenbach）が始めたとされる。「哲学プラクティス」とは、専門家や研究者のみによって独占されるものとしての哲学ではなく、広く社会のなかで実践される哲学のあり方を模索する運動であり、哲学書に記された言葉、既存の知識から出発するのではなく、対話の参加者が日々の生活や社会について考える問題から哲学的な対話を始めることが共通する特徴と言える。「哲学的実践」の主唱者の一人であるエラスムス哲学実践研究所（Erasmus Institute For Philosophical Practice）のピーター・ハーテロー（Peter Harteloh）も、同じく「哲学的実践」を「（従来の）アカデミックな哲学があまりに言葉倒れで、日常生活における諸問題や主題からあまりに乖離してしまったことへの批判から始まった20世紀の動向」 と位置づけたうえで、さらにそれをフランスの哲学史家であるピエール・アド（Pierre Hadot, 1922-2010）に倣って、「哲学をひとつの生き方として（comme manière de vivre）再定義する試み」として解釈しようとしている。</t>
    <phoneticPr fontId="11"/>
  </si>
  <si>
    <t>　「真理を探究する、知への愛―」「人命を尊重し病者に共感する、人への愛（「人命を救うという無我の愛）」
　現在取り組んでいる研究は、本学の理念における「真理を探究する知への愛」、「人命を尊重し病者に共感する、人への愛（「人命を救うという無我の愛）」をまさに下支えするものと言える。医学の発展は、真理を探求し続ける「知への愛」が必要とされるべきである。そのためには、何よりも自分自身の「無知」を自覚し、つねに真理の側へと身を置き、それを不断に求め続けることをみずからに課す、極めて厳しい愛が求められる。したがってそこでは、まずは、医療現場や医学教育・医学研究の場において、〈いのち〉の取り扱いに関する自分自身の考えや価値観（価値判断及び価値基準）を徹底的に吟味し、逞しくする機会を積極的に儲けていく必要がある。本研究は、そういった意味において、最先端の医学・医療をつねに求め続け、その発展に貢献できる医療者・研究者を養成することを目指す本学の理念とも合致する。このような試みが、最終的に「人命を尊重し病者に共感する、人への愛（「人命を救うという無我の愛）」へと繋がっていく。</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</si>
</sst>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
  </numFmts>
  <fonts count="12">
    <font>
      <sz val="10"/>
      <color rgb="FF000000"/>
      <name val="ＭＳ Ｐゴシック"/>
    </font>
    <font>
      <sz val="10"/>
      <color rgb="FF000000"/>
      <name val="ＭＳ ゴシック"/>
      <family val="3"/>
      <charset val="128"/>
    </font>
    <font>
      <b/>
      <sz val="12"/>
      <color rgb="FF000000"/>
      <name val="ＭＳ ゴシック"/>
      <family val="3"/>
      <charset val="128"/>
    </font>
    <font>
      <b/>
      <sz val="12"/>
      <color rgb="FF008000"/>
      <name val="ＭＳ ゴシック"/>
      <family val="3"/>
      <charset val="128"/>
    </font>
    <font>
      <b/>
      <sz val="10.5"/>
      <color rgb="FF993300"/>
      <name val="ＭＳ ゴシック"/>
      <family val="3"/>
      <charset val="128"/>
    </font>
    <font>
      <b/>
      <sz val="10.5"/>
      <color rgb="FF993300"/>
      <name val="ＭＳ ゴシック;MS Gothic"/>
      <family val="3"/>
      <charset val="128"/>
    </font>
    <font>
      <sz val="8"/>
      <color rgb="FF000000"/>
      <name val="ＭＳ ゴシック"/>
      <family val="3"/>
      <charset val="128"/>
    </font>
    <font>
      <sz val="9"/>
      <color rgb="FF000000"/>
      <name val="ＭＳ ゴシック"/>
      <family val="3"/>
      <charset val="128"/>
    </font>
    <font>
      <b/>
      <sz val="16"/>
      <color rgb="FF0000FF"/>
      <name val="ＭＳ ゴシック"/>
      <family val="3"/>
      <charset val="128"/>
    </font>
    <font>
      <b/>
      <sz val="12"/>
      <color rgb="FF008000"/>
      <name val="Arial"/>
      <family val="2"/>
    </font>
    <font>
      <b/>
      <sz val="9"/>
      <color rgb="FF000000"/>
      <name val="ＭＳ Ｐゴシック"/>
      <family val="3"/>
      <charset val="128"/>
    </font>
    <font>
      <sz val="6"/>
      <name val="ＭＳ Ｐゴシック"/>
      <family val="3"/>
      <charset val="128"/>
    </font>
  </fonts>
  <fills count="6">
    <fill>
      <patternFill patternType="none"/>
    </fill>
    <fill>
      <patternFill patternType="gray125"/>
    </fill>
    <fill>
      <patternFill patternType="solid">
        <fgColor rgb="FFFFFFFF"/>
        <bgColor rgb="FFFFFFCC"/>
      </patternFill>
    </fill>
    <fill>
      <patternFill patternType="solid">
        <fgColor rgb="FFCFE7F5"/>
        <bgColor rgb="FFCCFFFF"/>
      </patternFill>
    </fill>
    <fill>
      <patternFill patternType="solid">
        <fgColor rgb="FFD8D8D8"/>
        <bgColor rgb="FFFFFFCC"/>
      </patternFill>
    </fill>
    <fill>
      <patternFill patternType="solid">
        <fgColor rgb="FFD8D8D8"/>
        <bgColor rgb="FFFFFFFF"/>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hair">
        <color rgb="FF000000"/>
      </left>
      <right style="thin">
        <color rgb="FF000000"/>
      </right>
      <top style="thin">
        <color rgb="FF000000"/>
      </top>
      <bottom/>
      <diagonal/>
    </border>
  </borders>
  <cellStyleXfs count="1">
    <xf numFmtId="0" fontId="0" fillId="0" borderId="0"/>
  </cellStyleXfs>
  <cellXfs count="78">
    <xf numFmtId="0" fontId="0" fillId="0" borderId="0" xfId="0"/>
    <xf numFmtId="0" fontId="0" fillId="0" borderId="1" xfId="0" applyBorder="1"/>
    <xf numFmtId="0" fontId="1" fillId="2" borderId="0" xfId="0" applyFont="1" applyFill="1"/>
    <xf numFmtId="0" fontId="1" fillId="2" borderId="0" xfId="0" applyFont="1" applyFill="1"/>
    <xf numFmtId="0" fontId="2" fillId="2" borderId="0" xfId="0" applyFont="1" applyFill="1" applyAlignment="1">
      <alignment vertical="center"/>
    </xf>
    <xf numFmtId="0" fontId="3" fillId="2" borderId="0" xfId="0" applyFont="1" applyFill="1"/>
    <xf numFmtId="0" fontId="4" fillId="2" borderId="0" xfId="0" applyFont="1" applyFill="1"/>
    <xf numFmtId="0" fontId="5" fillId="2" borderId="0" xfId="0" applyFont="1" applyFill="1"/>
    <xf numFmtId="0" fontId="1" fillId="3" borderId="2" xfId="0" applyFont="1" applyFill="1" applyBorder="1"/>
    <xf numFmtId="0" fontId="1" fillId="3" borderId="3" xfId="0" applyFont="1" applyFill="1" applyBorder="1"/>
    <xf numFmtId="0" fontId="1" fillId="2" borderId="1" xfId="0" applyFont="1" applyFill="1" applyBorder="1"/>
    <xf numFmtId="0" fontId="1" fillId="2" borderId="1" xfId="0" applyFont="1" applyFill="1" applyBorder="1"/>
    <xf numFmtId="0" fontId="1" fillId="2" borderId="0" xfId="0" applyFont="1" applyFill="1" applyAlignment="1">
      <alignment vertical="center"/>
    </xf>
    <xf numFmtId="49" fontId="1" fillId="2" borderId="1" xfId="0" applyNumberFormat="1" applyFont="1" applyFill="1" applyBorder="1"/>
    <xf numFmtId="0" fontId="1" fillId="3" borderId="1" xfId="0" applyFont="1" applyFill="1" applyBorder="1" applyAlignment="1">
      <alignment horizontal="center"/>
    </xf>
    <xf numFmtId="0" fontId="1" fillId="0" borderId="0" xfId="0" applyFont="1" applyAlignment="1">
      <alignment vertical="top" wrapText="1"/>
    </xf>
    <xf numFmtId="0" fontId="1" fillId="2" borderId="1" xfId="0" applyFont="1" applyFill="1" applyBorder="1" applyAlignment="1">
      <alignment vertical="top"/>
    </xf>
    <xf numFmtId="0" fontId="1" fillId="3" borderId="1" xfId="0" applyFont="1" applyFill="1" applyBorder="1" applyAlignment="1">
      <alignment horizontal="center" vertical="top" wrapText="1"/>
    </xf>
    <xf numFmtId="0" fontId="1" fillId="3" borderId="1" xfId="0" applyFont="1" applyFill="1" applyBorder="1" applyAlignment="1">
      <alignment horizontal="center" vertical="top"/>
    </xf>
    <xf numFmtId="0" fontId="1" fillId="2" borderId="0" xfId="0" applyFont="1" applyFill="1" applyAlignment="1">
      <alignment vertical="top" wrapText="1"/>
    </xf>
    <xf numFmtId="0" fontId="0" fillId="0" borderId="0" xfId="0"/>
    <xf numFmtId="0" fontId="1" fillId="0" borderId="4" xfId="0" applyFont="1" applyBorder="1" applyAlignment="1">
      <alignment horizontal="center"/>
    </xf>
    <xf numFmtId="0" fontId="1" fillId="0" borderId="0" xfId="0" applyFont="1"/>
    <xf numFmtId="0" fontId="1" fillId="2" borderId="0" xfId="0" applyFont="1" applyFill="1"/>
    <xf numFmtId="0" fontId="0" fillId="0" borderId="1" xfId="0" applyBorder="1"/>
    <xf numFmtId="0" fontId="0" fillId="0" borderId="1" xfId="0" applyBorder="1"/>
    <xf numFmtId="0" fontId="0" fillId="0" borderId="1" xfId="0" applyBorder="1"/>
    <xf numFmtId="0" fontId="1" fillId="2" borderId="0" xfId="0" applyFont="1" applyFill="1" applyAlignment="1">
      <alignment vertical="top" wrapText="1"/>
    </xf>
    <xf numFmtId="0" fontId="0" fillId="0" borderId="1" xfId="0" applyBorder="1" applyAlignment="1">
      <alignment horizontal="center"/>
    </xf>
    <xf numFmtId="0" fontId="1" fillId="2" borderId="1" xfId="0" applyFont="1" applyFill="1" applyBorder="1" applyAlignment="1">
      <alignment horizontal="center"/>
    </xf>
    <xf numFmtId="0" fontId="0" fillId="0" borderId="1" xfId="0" applyBorder="1" applyAlignment="1">
      <alignment horizontal="center"/>
    </xf>
    <xf numFmtId="0" fontId="0" fillId="2" borderId="1" xfId="0" applyFill="1" applyBorder="1" applyAlignment="1">
      <alignment horizontal="center" vertical="center"/>
    </xf>
    <xf numFmtId="0" fontId="1" fillId="2" borderId="0" xfId="0" applyFont="1" applyFill="1"/>
    <xf numFmtId="0" fontId="0" fillId="0" borderId="0" xfId="0"/>
    <xf numFmtId="0" fontId="0" fillId="0" borderId="0" xfId="0"/>
    <xf numFmtId="0" fontId="1" fillId="2" borderId="0" xfId="0" applyFont="1" applyFill="1"/>
    <xf numFmtId="0" fontId="1" fillId="2" borderId="5" xfId="0" applyFont="1" applyFill="1" applyBorder="1"/>
    <xf numFmtId="0" fontId="0" fillId="0" borderId="0" xfId="0"/>
    <xf numFmtId="0" fontId="6" fillId="2" borderId="1" xfId="0" applyFont="1" applyFill="1" applyBorder="1"/>
    <xf numFmtId="0" fontId="7" fillId="2" borderId="1" xfId="0" applyFont="1" applyFill="1" applyBorder="1"/>
    <xf numFmtId="0" fontId="1" fillId="2" borderId="6" xfId="0" applyFont="1" applyFill="1" applyBorder="1"/>
    <xf numFmtId="0" fontId="1" fillId="2" borderId="7" xfId="0" applyFont="1" applyFill="1" applyBorder="1"/>
    <xf numFmtId="0" fontId="1" fillId="4" borderId="1" xfId="0" applyFont="1" applyFill="1" applyBorder="1"/>
    <xf numFmtId="0" fontId="0" fillId="5" borderId="1" xfId="0" applyFill="1" applyBorder="1"/>
    <xf numFmtId="0" fontId="0" fillId="0" borderId="0" xfId="0"/>
    <xf numFmtId="49" fontId="1" fillId="2" borderId="7" xfId="0" applyNumberFormat="1" applyFont="1" applyFill="1" applyBorder="1"/>
    <xf numFmtId="49" fontId="1" fillId="2" borderId="0" xfId="0" applyNumberFormat="1" applyFont="1" applyFill="1"/>
    <xf numFmtId="0" fontId="1" fillId="2" borderId="8" xfId="0" applyFont="1" applyFill="1" applyBorder="1"/>
    <xf numFmtId="0" fontId="1" fillId="2" borderId="4" xfId="0" applyFont="1" applyFill="1" applyBorder="1"/>
    <xf numFmtId="0" fontId="0" fillId="0" borderId="9" xfId="0" applyBorder="1"/>
    <xf numFmtId="0" fontId="1" fillId="2" borderId="9" xfId="0" applyFont="1" applyFill="1" applyBorder="1"/>
    <xf numFmtId="0" fontId="1" fillId="2" borderId="0" xfId="0" applyFont="1" applyFill="1"/>
    <xf numFmtId="0" fontId="1" fillId="2" borderId="0" xfId="0" applyFont="1" applyFill="1"/>
    <xf numFmtId="0" fontId="1" fillId="2" borderId="4" xfId="0" applyFont="1" applyFill="1" applyBorder="1" applyAlignment="1">
      <alignment vertical="top"/>
    </xf>
    <xf numFmtId="0" fontId="1" fillId="2" borderId="0" xfId="0" applyFont="1" applyFill="1" applyAlignment="1">
      <alignment wrapText="1"/>
    </xf>
    <xf numFmtId="0" fontId="1" fillId="2" borderId="0" xfId="0" applyFont="1" applyFill="1" applyAlignment="1">
      <alignment wrapText="1"/>
    </xf>
    <xf numFmtId="0" fontId="8" fillId="2" borderId="0" xfId="0" applyFont="1" applyFill="1" applyAlignment="1">
      <alignment horizontal="center" vertical="top" wrapText="1"/>
    </xf>
    <xf numFmtId="0" fontId="1" fillId="2" borderId="1" xfId="0" applyFont="1" applyFill="1" applyBorder="1" applyAlignment="1">
      <alignment vertical="top" wrapText="1"/>
    </xf>
    <xf numFmtId="0" fontId="1" fillId="2" borderId="1" xfId="0" applyFont="1" applyFill="1" applyBorder="1" applyAlignment="1">
      <alignment wrapText="1"/>
    </xf>
    <xf numFmtId="0" fontId="0" fillId="0" borderId="0" xfId="0" applyAlignment="1">
      <alignment wrapText="1"/>
    </xf>
    <xf numFmtId="0" fontId="6" fillId="2" borderId="0" xfId="0" applyFont="1" applyFill="1" applyAlignment="1">
      <alignment wrapText="1"/>
    </xf>
    <xf numFmtId="0" fontId="0" fillId="0" borderId="1" xfId="0" applyBorder="1"/>
    <xf numFmtId="5" fontId="1" fillId="2" borderId="1" xfId="0" applyNumberFormat="1" applyFont="1" applyFill="1" applyBorder="1" applyAlignment="1">
      <alignment vertical="top" wrapText="1"/>
    </xf>
    <xf numFmtId="5" fontId="1" fillId="2" borderId="1" xfId="0" applyNumberFormat="1" applyFont="1" applyFill="1" applyBorder="1"/>
    <xf numFmtId="5" fontId="1" fillId="2" borderId="1" xfId="0" applyNumberFormat="1" applyFont="1" applyFill="1" applyBorder="1" applyAlignment="1">
      <alignment vertical="top" wrapText="1"/>
    </xf>
    <xf numFmtId="0" fontId="1" fillId="2" borderId="5" xfId="0" applyFont="1" applyFill="1" applyBorder="1" applyAlignment="1">
      <alignment horizontal="center"/>
    </xf>
    <xf numFmtId="0" fontId="1" fillId="0" borderId="1" xfId="0" applyFont="1" applyBorder="1" applyAlignment="1">
      <alignment horizontal="justify" vertical="top" wrapText="1"/>
    </xf>
    <xf numFmtId="0" fontId="1" fillId="0" borderId="1" xfId="0" applyFont="1" applyBorder="1" applyAlignment="1">
      <alignment horizontal="left" vertical="top" wrapText="1"/>
    </xf>
    <xf numFmtId="0" fontId="1" fillId="2" borderId="1" xfId="0" applyFont="1" applyFill="1" applyBorder="1" applyAlignment="1">
      <alignment horizontal="left" vertical="top" wrapText="1"/>
    </xf>
    <xf numFmtId="0" fontId="1" fillId="2" borderId="0" xfId="0" applyFont="1" applyFill="1" applyAlignment="1">
      <alignment vertical="top" wrapText="1"/>
    </xf>
    <xf numFmtId="0" fontId="0" fillId="0" borderId="0" xfId="0" applyAlignment="1">
      <alignment wrapText="1"/>
    </xf>
    <xf numFmtId="0" fontId="1" fillId="3" borderId="12"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 xfId="0" applyFont="1" applyFill="1" applyBorder="1" applyAlignment="1">
      <alignment horizontal="center" vertical="center"/>
    </xf>
    <xf numFmtId="0" fontId="1" fillId="2" borderId="10" xfId="0" applyFont="1" applyFill="1" applyBorder="1" applyAlignment="1">
      <alignment vertical="center"/>
    </xf>
    <xf numFmtId="0" fontId="1" fillId="2" borderId="8" xfId="0" applyFont="1" applyFill="1" applyBorder="1" applyAlignment="1">
      <alignment vertical="center"/>
    </xf>
    <xf numFmtId="0" fontId="1" fillId="2" borderId="11" xfId="0" applyFont="1" applyFill="1" applyBorder="1" applyAlignment="1">
      <alignment vertical="center"/>
    </xf>
    <xf numFmtId="176" fontId="1" fillId="2" borderId="0" xfId="0" applyNumberFormat="1" applyFont="1" applyFill="1" applyAlignment="1">
      <alignment horizontal="left" vertical="top" wrapText="1"/>
    </xf>
  </cellXfs>
  <cellStyles count="1">
    <cellStyle name="標準" xfId="0" builtinId="0"/>
  </cellStyles>
  <dxfs count="1">
    <dxf>
      <fill>
        <patternFill patternType="solid">
          <fgColor rgb="FF000000"/>
          <bgColor rgb="FFFF0000"/>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238"/>
  <sheetViews>
    <sheetView showGridLines="0" tabSelected="1" view="pageBreakPreview" zoomScaleNormal="70" workbookViewId="0">
      <selection activeCell="H24" sqref="H24"/>
    </sheetView>
  </sheetViews>
  <sheetFormatPr defaultColWidth="9" defaultRowHeight="12"/>
  <cols>
    <col min="1" max="1" width="4" style="2" customWidth="1"/>
    <col min="2" max="7" width="21.7109375" style="2" customWidth="1"/>
    <col min="8" max="8" width="21.7109375" style="3" customWidth="1"/>
    <col min="9" max="9" width="12.85546875" style="32" customWidth="1"/>
    <col min="10" max="20" width="9.140625" style="32" customWidth="1"/>
    <col min="21" max="21" width="12.85546875" style="32" customWidth="1"/>
    <col min="22" max="22" width="9.140625" style="32" customWidth="1"/>
    <col min="23" max="25" width="9" style="32"/>
    <col min="26" max="27" width="12.85546875" style="32" customWidth="1"/>
    <col min="28" max="28" width="9.140625" style="32" customWidth="1"/>
    <col min="29" max="31" width="12.85546875" style="32" customWidth="1"/>
    <col min="32" max="33" width="9" style="33"/>
    <col min="34" max="34" width="14.140625" style="33" customWidth="1"/>
    <col min="35" max="35" width="9" style="33"/>
    <col min="36" max="36" width="117.5703125" style="33" customWidth="1"/>
    <col min="37" max="43" width="9" style="33"/>
  </cols>
  <sheetData>
    <row r="1" spans="1:49" ht="14.25">
      <c r="B1" s="4" t="s">
        <v>0</v>
      </c>
      <c r="J1" s="11" t="s">
        <v>1</v>
      </c>
      <c r="K1" s="11" t="s">
        <v>2</v>
      </c>
      <c r="L1" s="11" t="s">
        <v>3</v>
      </c>
      <c r="AW1" s="34"/>
    </row>
    <row r="2" spans="1:49" ht="15.75">
      <c r="A2" s="23"/>
      <c r="B2" s="5" t="s">
        <v>4</v>
      </c>
      <c r="J2" s="11">
        <v>2023</v>
      </c>
      <c r="K2" s="11">
        <v>2023</v>
      </c>
      <c r="L2" s="11"/>
    </row>
    <row r="3" spans="1:49">
      <c r="A3" s="23"/>
      <c r="B3" s="68" t="s">
        <v>196</v>
      </c>
      <c r="C3" s="68" t="s">
        <v>109</v>
      </c>
      <c r="D3" s="68" t="s">
        <v>197</v>
      </c>
      <c r="J3" s="35"/>
      <c r="K3" s="35"/>
    </row>
    <row r="4" spans="1:49">
      <c r="A4" s="23"/>
    </row>
    <row r="5" spans="1:49" ht="15.75">
      <c r="B5" s="5" t="s">
        <v>5</v>
      </c>
    </row>
    <row r="6" spans="1:49" ht="12.75">
      <c r="A6" s="23"/>
      <c r="B6" s="6" t="s">
        <v>6</v>
      </c>
    </row>
    <row r="7" spans="1:49" ht="204.75" customHeight="1">
      <c r="A7" s="23"/>
      <c r="B7" s="77" t="s">
        <v>198</v>
      </c>
      <c r="C7" s="77"/>
      <c r="D7" s="77"/>
      <c r="E7" s="77"/>
      <c r="F7" s="77"/>
      <c r="G7" s="77"/>
      <c r="H7" s="77"/>
      <c r="AJ7" s="59"/>
    </row>
    <row r="8" spans="1:49">
      <c r="A8" s="23"/>
      <c r="B8" s="54"/>
      <c r="C8" s="54"/>
      <c r="D8" s="54"/>
      <c r="E8" s="54"/>
      <c r="F8" s="54"/>
      <c r="G8" s="54"/>
      <c r="H8" s="55"/>
    </row>
    <row r="9" spans="1:49" ht="12.75">
      <c r="A9" s="23"/>
      <c r="B9" s="7" t="s">
        <v>7</v>
      </c>
    </row>
    <row r="10" spans="1:49">
      <c r="A10" s="23"/>
      <c r="B10" s="77" t="s">
        <v>199</v>
      </c>
      <c r="C10" s="77"/>
      <c r="D10" s="77"/>
      <c r="E10" s="77"/>
      <c r="F10" s="77"/>
      <c r="G10" s="77"/>
      <c r="H10" s="77"/>
      <c r="AJ10" s="59"/>
    </row>
    <row r="11" spans="1:49">
      <c r="A11" s="23"/>
      <c r="B11" s="54"/>
      <c r="C11" s="54"/>
      <c r="D11" s="54"/>
      <c r="E11" s="54"/>
      <c r="F11" s="54"/>
      <c r="G11" s="54"/>
      <c r="H11" s="55"/>
    </row>
    <row r="12" spans="1:49" ht="12.75">
      <c r="A12" s="23"/>
      <c r="B12" s="6" t="s">
        <v>8</v>
      </c>
    </row>
    <row r="13" spans="1:49" ht="51" customHeight="1">
      <c r="A13" s="23"/>
      <c r="B13" s="77" t="s">
        <v>200</v>
      </c>
      <c r="C13" s="77"/>
      <c r="D13" s="77"/>
      <c r="E13" s="77"/>
      <c r="F13" s="77"/>
      <c r="G13" s="77"/>
      <c r="H13" s="77"/>
      <c r="AJ13" s="59"/>
    </row>
    <row r="14" spans="1:49">
      <c r="A14" s="23"/>
      <c r="B14" s="54"/>
      <c r="C14" s="54"/>
      <c r="D14" s="54"/>
      <c r="E14" s="54"/>
      <c r="F14" s="54"/>
      <c r="G14" s="54"/>
      <c r="H14" s="55"/>
    </row>
    <row r="15" spans="1:49" ht="12.75">
      <c r="A15" s="23"/>
      <c r="B15" s="6" t="s">
        <v>9</v>
      </c>
    </row>
    <row r="16" spans="1:49" ht="206.25" customHeight="1">
      <c r="A16" s="23"/>
      <c r="B16" s="77" t="s">
        <v>201</v>
      </c>
      <c r="C16" s="77"/>
      <c r="D16" s="77"/>
      <c r="E16" s="77"/>
      <c r="F16" s="77"/>
      <c r="G16" s="77"/>
      <c r="H16" s="77"/>
      <c r="AJ16" s="59"/>
    </row>
    <row r="17" spans="1:38">
      <c r="A17" s="23"/>
      <c r="B17" s="54"/>
      <c r="C17" s="54"/>
      <c r="D17" s="54"/>
      <c r="E17" s="54"/>
      <c r="F17" s="54"/>
      <c r="G17" s="54"/>
      <c r="H17" s="55"/>
    </row>
    <row r="18" spans="1:38" ht="12.75">
      <c r="A18" s="23"/>
      <c r="B18" s="6" t="s">
        <v>10</v>
      </c>
    </row>
    <row r="19" spans="1:38" ht="87" customHeight="1">
      <c r="A19" s="23"/>
      <c r="B19" s="77" t="s">
        <v>202</v>
      </c>
      <c r="C19" s="77"/>
      <c r="D19" s="77"/>
      <c r="E19" s="77"/>
      <c r="F19" s="77"/>
      <c r="G19" s="77"/>
      <c r="H19" s="77"/>
      <c r="AJ19" s="59"/>
    </row>
    <row r="20" spans="1:38">
      <c r="A20" s="23"/>
      <c r="B20" s="54"/>
      <c r="C20" s="54"/>
      <c r="D20" s="54"/>
      <c r="E20" s="54"/>
      <c r="F20" s="54"/>
      <c r="G20" s="54"/>
      <c r="H20" s="55"/>
    </row>
    <row r="21" spans="1:38" ht="15.75">
      <c r="B21" s="5" t="s">
        <v>11</v>
      </c>
    </row>
    <row r="22" spans="1:38">
      <c r="B22" s="71" t="s">
        <v>12</v>
      </c>
      <c r="C22" s="72"/>
      <c r="D22" s="73" t="s">
        <v>13</v>
      </c>
      <c r="E22" s="73"/>
      <c r="F22" s="73" t="s">
        <v>14</v>
      </c>
      <c r="G22" s="73"/>
      <c r="J22" s="32" t="s">
        <v>15</v>
      </c>
    </row>
    <row r="23" spans="1:38">
      <c r="B23" s="8"/>
      <c r="C23" s="9"/>
      <c r="D23" s="65" t="str">
        <f>($J$2-6)&amp;"～"&amp;($J$2-1)&amp;"年分"</f>
        <v>2017～2022年分</v>
      </c>
      <c r="E23" s="29" t="str">
        <f>$K$2&amp;"年分"</f>
        <v>2023年分</v>
      </c>
      <c r="F23" s="29" t="str">
        <f>($J$2-6)&amp;"～"&amp;($J$2-1)&amp;"年分"</f>
        <v>2017～2022年分</v>
      </c>
      <c r="G23" s="29" t="str">
        <f>$K$2&amp;"年分"</f>
        <v>2023年分</v>
      </c>
    </row>
    <row r="24" spans="1:38">
      <c r="B24" s="10" t="s">
        <v>16</v>
      </c>
      <c r="C24" s="10"/>
      <c r="D24" s="31">
        <f>SUM(領域名・奨学寄附金登録!$C$6:$C$11)</f>
        <v>0</v>
      </c>
      <c r="E24" s="31">
        <f>SUMIF($AL:$AL,"RONBUN1",$AM:$AM)</f>
        <v>0</v>
      </c>
      <c r="F24" s="29" t="s">
        <v>17</v>
      </c>
      <c r="G24" s="29" t="s">
        <v>17</v>
      </c>
    </row>
    <row r="25" spans="1:38">
      <c r="B25" s="74" t="s">
        <v>18</v>
      </c>
      <c r="C25" s="10" t="s">
        <v>19</v>
      </c>
      <c r="D25" s="31">
        <f>SUM(領域名・奨学寄附金登録!$D$6:$D$10)</f>
        <v>0</v>
      </c>
      <c r="E25" s="31">
        <f>SUMIF($AL:$AL,"RONBUN2",$AN:$AN)</f>
        <v>0</v>
      </c>
      <c r="F25" s="28" t="str">
        <f>J25&amp;"("&amp;K25&amp;")"</f>
        <v>0(0)</v>
      </c>
      <c r="G25" s="28" t="str">
        <f>L25&amp;"("&amp;M25&amp;")"</f>
        <v>0(0)</v>
      </c>
      <c r="J25" s="32">
        <f>SUM(領域名・奨学寄附金登録!$H$6:$H$10)</f>
        <v>0</v>
      </c>
      <c r="K25" s="32">
        <f>SUM(領域名・奨学寄附金登録!$I$6:$I$10)</f>
        <v>0</v>
      </c>
      <c r="L25" s="32">
        <f>SUMIF($AL:$AL,"RONBUN2",$AT:$AT)</f>
        <v>0</v>
      </c>
      <c r="M25" s="32">
        <f>SUMIF($AS:$AS,"RONBUN3",$AT:$AT)</f>
        <v>0</v>
      </c>
    </row>
    <row r="26" spans="1:38">
      <c r="B26" s="75"/>
      <c r="C26" s="10" t="s">
        <v>20</v>
      </c>
      <c r="D26" s="31">
        <f>SUM(領域名・奨学寄附金登録!$E$6:$E$10)</f>
        <v>0</v>
      </c>
      <c r="E26" s="31">
        <f>SUMIF($AL:$AL,"RONBUN2",$AO:$AO)</f>
        <v>0</v>
      </c>
      <c r="F26" s="28" t="str">
        <f>J26&amp;"("&amp;K26&amp;")"</f>
        <v>0(0)</v>
      </c>
      <c r="G26" s="28" t="str">
        <f>L26&amp;"("&amp;M26&amp;")"</f>
        <v>0(0)</v>
      </c>
      <c r="J26" s="32">
        <f>SUM(領域名・奨学寄附金登録!$J$6:$J$10)</f>
        <v>0</v>
      </c>
      <c r="K26" s="32">
        <f>SUM(領域名・奨学寄附金登録!$K$6:$K$10)</f>
        <v>0</v>
      </c>
      <c r="L26" s="32">
        <f>SUMIF($AL:$AL,"RONBUN2",$AU:$AU)</f>
        <v>0</v>
      </c>
      <c r="M26" s="32">
        <f>SUMIF($AS:$AS,"RONBUN3",$AU:$AU)</f>
        <v>0</v>
      </c>
    </row>
    <row r="27" spans="1:38">
      <c r="B27" s="75"/>
      <c r="C27" s="10" t="s">
        <v>21</v>
      </c>
      <c r="D27" s="31">
        <f>SUM(領域名・奨学寄附金登録!$F$6:$F$10)</f>
        <v>0</v>
      </c>
      <c r="E27" s="31">
        <f>SUMIF($AL:$AL,"RONBUN2",$AP:$AP)</f>
        <v>1</v>
      </c>
      <c r="F27" s="28" t="str">
        <f>J27&amp;"("&amp;K27&amp;")"</f>
        <v>0(0)</v>
      </c>
      <c r="G27" s="28" t="str">
        <f>L27&amp;"("&amp;M27&amp;")"</f>
        <v>0(0)</v>
      </c>
      <c r="J27" s="32">
        <f>SUM(領域名・奨学寄附金登録!$L$6:$L$10)</f>
        <v>0</v>
      </c>
      <c r="K27" s="32">
        <f>SUM(領域名・奨学寄附金登録!$M$6:$M$10)</f>
        <v>0</v>
      </c>
      <c r="L27" s="32">
        <f>SUMIF($AL:$AL,"RONBUN2",$AV:$AV)</f>
        <v>0</v>
      </c>
      <c r="M27" s="32">
        <f>SUMIF($AS:$AS,"RONBUN3",$AV:$AV)</f>
        <v>0</v>
      </c>
    </row>
    <row r="28" spans="1:38">
      <c r="B28" s="76"/>
      <c r="C28" s="10" t="s">
        <v>22</v>
      </c>
      <c r="D28" s="30">
        <f>SUM(領域名・奨学寄附金登録!$G$6:$G$10)</f>
        <v>0</v>
      </c>
      <c r="E28" s="31">
        <f>SUMIF($AL:$AL,"RONBUN2",$AM:$AM)</f>
        <v>1</v>
      </c>
      <c r="F28" s="28" t="str">
        <f>J28&amp;"("&amp;K28&amp;")"</f>
        <v>0(0)</v>
      </c>
      <c r="G28" s="28" t="str">
        <f>L28&amp;"("&amp;M28&amp;")"</f>
        <v>0(0)</v>
      </c>
      <c r="J28" s="32">
        <f>SUM(領域名・奨学寄附金登録!$N$6:$N$10)</f>
        <v>0</v>
      </c>
      <c r="K28" s="32">
        <f>SUM(領域名・奨学寄附金登録!$O$6:$O$10)</f>
        <v>0</v>
      </c>
      <c r="L28" s="32">
        <f>SUMIF($AL:$AL,"RONBUN2",$AB:$AB)</f>
        <v>0</v>
      </c>
      <c r="M28" s="32">
        <f>SUMIF($AS:$AS,"RONBUN3",$AB:$AB)</f>
        <v>0</v>
      </c>
    </row>
    <row r="29" spans="1:38">
      <c r="Y29" s="32" t="s">
        <v>23</v>
      </c>
      <c r="Z29" s="32" t="s">
        <v>24</v>
      </c>
      <c r="AA29" s="32" t="s">
        <v>25</v>
      </c>
    </row>
    <row r="30" spans="1:38" ht="12.75">
      <c r="B30" s="6" t="str">
        <f>"（"&amp;Y30&amp;"） 著書・論文等"</f>
        <v>（A） 著書・論文等</v>
      </c>
      <c r="Y30" s="32" t="s">
        <v>26</v>
      </c>
    </row>
    <row r="31" spans="1:38" ht="12.75">
      <c r="B31" s="6" t="str">
        <f>"　("&amp;Z31&amp;") 英文：著書等"</f>
        <v>　(1) 英文：著書等</v>
      </c>
      <c r="Z31" s="32">
        <v>1</v>
      </c>
    </row>
    <row r="32" spans="1:38" ht="12.75">
      <c r="A32" s="23"/>
      <c r="B32" s="6" t="str">
        <f>"　　"&amp;AA32&amp;"． 著書"</f>
        <v>　　a． 著書</v>
      </c>
      <c r="J32" s="11" t="s">
        <v>27</v>
      </c>
      <c r="K32" s="36" t="s">
        <v>28</v>
      </c>
      <c r="L32" s="11" t="s">
        <v>29</v>
      </c>
      <c r="M32" s="11" t="s">
        <v>30</v>
      </c>
      <c r="N32" s="11" t="s">
        <v>31</v>
      </c>
      <c r="O32" s="11" t="s">
        <v>32</v>
      </c>
      <c r="P32" s="11" t="s">
        <v>33</v>
      </c>
      <c r="Q32" s="11" t="s">
        <v>34</v>
      </c>
      <c r="R32" s="11" t="s">
        <v>35</v>
      </c>
      <c r="S32" s="11" t="s">
        <v>36</v>
      </c>
      <c r="V32" s="37"/>
      <c r="W32" s="26" t="s">
        <v>37</v>
      </c>
      <c r="X32" s="26" t="s">
        <v>38</v>
      </c>
      <c r="Y32" s="37"/>
      <c r="AA32" s="12" t="s">
        <v>39</v>
      </c>
      <c r="AC32" s="12"/>
      <c r="AD32" s="12"/>
      <c r="AE32" s="12"/>
      <c r="AF32" s="12"/>
      <c r="AG32" s="12"/>
      <c r="AH32" s="12"/>
      <c r="AI32" s="12"/>
      <c r="AJ32" s="11" t="s">
        <v>40</v>
      </c>
      <c r="AK32" s="32"/>
      <c r="AL32" s="32"/>
    </row>
    <row r="33" spans="1:48" ht="18.75" hidden="1">
      <c r="A33" s="23"/>
      <c r="B33" s="56" t="str">
        <f>IF(X33=1,"("&amp;IF(AJ33="","",MID($K$2,3,2)&amp;$L$2&amp;TEXT(J33,"000"))&amp;")",IF(AJ33="","",MID($K$2,3,2)&amp;$L$2&amp;TEXT(J33,"000")))</f>
        <v/>
      </c>
      <c r="C33" s="69" t="str">
        <f>IF(OR(LEFT($AJ33,2)=", ",LEFT($AJ33,2)=": "),RIGHT($AJ33,LEN($AJ33)-2),$AJ33)</f>
        <v/>
      </c>
      <c r="D33" s="69"/>
      <c r="E33" s="69"/>
      <c r="F33" s="69"/>
      <c r="G33" s="69"/>
      <c r="H33" s="70"/>
      <c r="I33" s="60"/>
      <c r="J33" s="11" t="str">
        <f>IF(AJ33="","",MAX($J$32:J32)+1)</f>
        <v/>
      </c>
      <c r="K33" s="36"/>
      <c r="L33" s="38"/>
      <c r="M33" s="39"/>
      <c r="N33" s="11"/>
      <c r="O33" s="11"/>
      <c r="P33" s="13"/>
      <c r="Q33" s="13"/>
      <c r="R33" s="11"/>
      <c r="S33" s="39"/>
      <c r="V33" s="37"/>
      <c r="W33" s="26">
        <f>IF(COUNTIF($L$33:$L33,L33)&gt;1,1,0)</f>
        <v>0</v>
      </c>
      <c r="X33" s="26" t="str">
        <f>IF(R33="","",IF(VALUE($K$2)&gt;VALUE(LEFT(R33,4)),1,0))</f>
        <v/>
      </c>
      <c r="Y33" s="37"/>
      <c r="AF33" s="32"/>
      <c r="AG33" s="32"/>
      <c r="AH33" s="32"/>
      <c r="AI33" s="32"/>
      <c r="AJ33" s="58" t="str">
        <f>IF(K33&amp;L33&amp;AB33&amp;M33&amp;N33&amp;O33&amp;P33&amp;Q33&amp;R33&amp;S33="","",K33&amp;IF($L33&lt;&gt;"",": "&amp;$L33,"")&amp;IF($AB33&lt;&gt;"",", "&amp;$AB33,"")&amp;IF($M33&lt;&gt;"",", "&amp;$M33,"")&amp;IF($N33&amp;$O33&lt;&gt;"",", "&amp;$N33,"")&amp;IF($O33&lt;&gt;"","("&amp;O33&amp;")","")&amp;IF($P33&amp;$Q33&lt;&gt;"",", "&amp;$P33,"")&amp;IF(AND($P33&lt;&gt;"",$Q33&lt;&gt;""),"-","")&amp;Q33&amp;IF($R33&lt;&gt;"",", "&amp;$R33,"")&amp;IF($S33&lt;&gt;"",", ISBN: "&amp;$S33,""))</f>
        <v/>
      </c>
      <c r="AK33" s="32"/>
      <c r="AL33" s="32"/>
    </row>
    <row r="34" spans="1:48">
      <c r="A34" s="23"/>
      <c r="J34" s="40"/>
      <c r="K34" s="40"/>
      <c r="L34" s="40"/>
      <c r="M34" s="40"/>
      <c r="N34" s="40"/>
      <c r="O34" s="40"/>
      <c r="P34" s="40"/>
      <c r="Q34" s="40"/>
      <c r="R34" s="40"/>
      <c r="S34" s="40"/>
      <c r="W34" s="40"/>
      <c r="X34" s="40"/>
    </row>
    <row r="35" spans="1:48" ht="12.75">
      <c r="A35" s="23"/>
      <c r="B35" s="6" t="str">
        <f>"　　"&amp;AA35&amp;"． 著書（分担執筆）"</f>
        <v>　　b． 著書（分担執筆）</v>
      </c>
      <c r="J35" s="11" t="s">
        <v>27</v>
      </c>
      <c r="K35" s="36" t="s">
        <v>28</v>
      </c>
      <c r="L35" s="11" t="s">
        <v>41</v>
      </c>
      <c r="M35" s="11" t="s">
        <v>42</v>
      </c>
      <c r="N35" s="11" t="s">
        <v>43</v>
      </c>
      <c r="O35" s="11" t="s">
        <v>44</v>
      </c>
      <c r="P35" s="11" t="s">
        <v>45</v>
      </c>
      <c r="Q35" s="11" t="s">
        <v>46</v>
      </c>
      <c r="R35" s="11" t="s">
        <v>47</v>
      </c>
      <c r="S35" s="11" t="s">
        <v>36</v>
      </c>
      <c r="V35" s="37"/>
      <c r="W35" s="26" t="s">
        <v>37</v>
      </c>
      <c r="X35" s="26" t="s">
        <v>38</v>
      </c>
      <c r="Y35" s="37"/>
      <c r="AA35" s="32" t="str">
        <f>CHAR(CODE(AA32)+1)</f>
        <v>b</v>
      </c>
      <c r="AJ35" s="11" t="s">
        <v>40</v>
      </c>
    </row>
    <row r="36" spans="1:48" ht="18.75" hidden="1">
      <c r="A36" s="23"/>
      <c r="B36" s="56" t="str">
        <f>IF(X36=1,"("&amp;IF(AJ36="","",MID($K$2,3,2)&amp;$L$2&amp;TEXT(J36,"000"))&amp;")",IF(AJ36="","",MID($K$2,3,2)&amp;$L$2&amp;TEXT(J36,"000")))</f>
        <v/>
      </c>
      <c r="C36" s="69" t="str">
        <f>IF(OR(LEFT($AJ36,2)=", ",LEFT($AJ36,2)=": "),RIGHT($AJ36,LEN($AJ36)-2),$AJ36)</f>
        <v/>
      </c>
      <c r="D36" s="69"/>
      <c r="E36" s="69"/>
      <c r="F36" s="69"/>
      <c r="G36" s="69"/>
      <c r="H36" s="70"/>
      <c r="I36" s="60"/>
      <c r="J36" s="11" t="str">
        <f>IF(AJ36="","",MAX($J$32:J35)+1)</f>
        <v/>
      </c>
      <c r="K36" s="36"/>
      <c r="L36" s="11"/>
      <c r="M36" s="11"/>
      <c r="N36" s="38"/>
      <c r="O36" s="11"/>
      <c r="P36" s="39"/>
      <c r="Q36" s="13"/>
      <c r="R36" s="11"/>
      <c r="S36" s="39"/>
      <c r="V36" s="37"/>
      <c r="W36" s="26">
        <f>IF(COUNTIF($L$36:$L36,L36)&gt;1,1,0)</f>
        <v>0</v>
      </c>
      <c r="X36" s="26" t="str">
        <f>IF(R36="","",IF(VALUE($K$2)&gt;VALUE(LEFT(R36,4)),1,0))</f>
        <v/>
      </c>
      <c r="Y36" s="37"/>
      <c r="AJ36" s="58" t="str">
        <f>IF(K36&amp;L36&amp;M36&amp;N36&amp;O36&amp;P36&amp;Q36&amp;R36&amp;S36="","",K36&amp;IF($L36&lt;&gt;"",": "&amp;$L36,"")&amp;IF($M36&lt;&gt;"",": "&amp;$M36,"")&amp;IF($N36&lt;&gt;"",": "&amp;$N36,"")&amp;IF($O36&lt;&gt;"",", "&amp;$O36,"")&amp;IF($P36&lt;&gt;"",", "&amp;$P36,"")&amp;IF($Q36&lt;&gt;"",", "&amp;$Q36,"")&amp;IF($R36&lt;&gt;"",", "&amp;$R36,"")&amp;IF($S36&lt;&gt;"",", "&amp;$S36,""))</f>
        <v/>
      </c>
    </row>
    <row r="37" spans="1:48">
      <c r="A37" s="23"/>
      <c r="J37" s="41"/>
      <c r="K37" s="41"/>
      <c r="L37" s="41"/>
      <c r="M37" s="41"/>
      <c r="N37" s="41"/>
      <c r="O37" s="41"/>
      <c r="P37" s="41"/>
      <c r="Q37" s="41"/>
      <c r="R37" s="41"/>
      <c r="S37" s="41"/>
    </row>
    <row r="38" spans="1:48" ht="12.75">
      <c r="A38" s="23"/>
      <c r="B38" s="6" t="str">
        <f>"　　"&amp;AA38&amp;"． 編纂・編集・監修"</f>
        <v>　　c． 編纂・編集・監修</v>
      </c>
      <c r="J38" s="11" t="s">
        <v>27</v>
      </c>
      <c r="K38" s="36" t="s">
        <v>28</v>
      </c>
      <c r="L38" s="11" t="s">
        <v>29</v>
      </c>
      <c r="M38" s="11" t="s">
        <v>30</v>
      </c>
      <c r="N38" s="11" t="s">
        <v>31</v>
      </c>
      <c r="O38" s="11" t="s">
        <v>32</v>
      </c>
      <c r="P38" s="11" t="s">
        <v>33</v>
      </c>
      <c r="Q38" s="11" t="s">
        <v>34</v>
      </c>
      <c r="R38" s="11" t="s">
        <v>35</v>
      </c>
      <c r="S38" s="11" t="s">
        <v>36</v>
      </c>
      <c r="V38" s="37"/>
      <c r="W38" s="26" t="s">
        <v>37</v>
      </c>
      <c r="X38" s="26" t="s">
        <v>38</v>
      </c>
      <c r="Y38" s="37"/>
      <c r="AA38" s="32" t="str">
        <f>CHAR(CODE(AA35)+1)</f>
        <v>c</v>
      </c>
      <c r="AB38" s="11" t="s">
        <v>48</v>
      </c>
      <c r="AJ38" s="11" t="s">
        <v>40</v>
      </c>
    </row>
    <row r="39" spans="1:48" ht="18.75" hidden="1">
      <c r="A39" s="23"/>
      <c r="B39" s="56" t="str">
        <f>IF(X39=1,"("&amp;IF(AJ39="","",MID($K$2,3,2)&amp;$L$2&amp;TEXT(J39,"000"))&amp;")",IF(AJ39="","",MID($K$2,3,2)&amp;$L$2&amp;TEXT(J39,"000")))</f>
        <v/>
      </c>
      <c r="C39" s="69" t="str">
        <f>IF(OR(LEFT($AJ39,2)=", ",LEFT($AJ39,2)=": "),RIGHT($AJ39,LEN($AJ39)-2),$AJ39)</f>
        <v/>
      </c>
      <c r="D39" s="69"/>
      <c r="E39" s="69"/>
      <c r="F39" s="69"/>
      <c r="G39" s="69"/>
      <c r="H39" s="70"/>
      <c r="I39" s="60"/>
      <c r="J39" s="11" t="str">
        <f>IF(AJ39="","",MAX($J$32:J38)+1)</f>
        <v/>
      </c>
      <c r="K39" s="36"/>
      <c r="L39" s="38"/>
      <c r="M39" s="39"/>
      <c r="N39" s="11"/>
      <c r="O39" s="11"/>
      <c r="P39" s="13"/>
      <c r="Q39" s="13"/>
      <c r="R39" s="11"/>
      <c r="S39" s="39"/>
      <c r="V39" s="37"/>
      <c r="W39" s="26">
        <f>IF(COUNTIF($L$39:$L39,L39)&gt;1,1,0)</f>
        <v>0</v>
      </c>
      <c r="X39" s="26" t="str">
        <f>IF(R39="","",IF(VALUE($K$2)&gt;VALUE(LEFT(R39,4)),1,0))</f>
        <v/>
      </c>
      <c r="Y39" s="37"/>
      <c r="AB39" s="11"/>
      <c r="AJ39" s="58" t="str">
        <f>IF(K39&amp;L39&amp;M39&amp;N39&amp;O39&amp;P39&amp;Q39&amp;R39&amp;S39="","",K39&amp;IF($L39&lt;&gt;"",": "&amp;$L39,"")&amp;IF($AB39&lt;&gt;"",", "&amp;$AB39,"")&amp;IF($M39&lt;&gt;"",", "&amp;$M39,"")&amp;IF($N39&amp;$O39&lt;&gt;"",", "&amp;$N39,"")&amp;IF($O39&lt;&gt;"","("&amp;O39&amp;")","")&amp;IF($P39&amp;$Q39&lt;&gt;"",", "&amp;$P39,"")&amp;IF(AND($P39&lt;&gt;"",$Q39&lt;&gt;""),"-","")&amp;Q39&amp;IF($R39&lt;&gt;"",", "&amp;$R39,"")&amp;IF($S39&lt;&gt;"",", ISBN: "&amp;$S39,""))</f>
        <v/>
      </c>
    </row>
    <row r="40" spans="1:48">
      <c r="A40" s="23"/>
      <c r="J40" s="41"/>
      <c r="K40" s="41"/>
      <c r="L40" s="41"/>
      <c r="M40" s="41"/>
      <c r="N40" s="41"/>
      <c r="O40" s="41"/>
      <c r="P40" s="41"/>
      <c r="Q40" s="41"/>
      <c r="R40" s="41"/>
      <c r="S40" s="41"/>
    </row>
    <row r="41" spans="1:48" ht="12.75">
      <c r="B41" s="6" t="str">
        <f>"　("&amp;Z41&amp;") 英文：論文等"</f>
        <v>　(2) 英文：論文等</v>
      </c>
      <c r="Z41" s="32">
        <f>MAX(Z31:Z40)+1</f>
        <v>2</v>
      </c>
      <c r="AT41" s="11" t="s">
        <v>15</v>
      </c>
    </row>
    <row r="42" spans="1:48" ht="12.75">
      <c r="A42" s="23"/>
      <c r="B42" s="6" t="str">
        <f>"　　"&amp;AA42&amp;"． 原著論文（審査有）"</f>
        <v>　　a． 原著論文（審査有）</v>
      </c>
      <c r="J42" s="11" t="s">
        <v>27</v>
      </c>
      <c r="K42" s="36" t="s">
        <v>28</v>
      </c>
      <c r="L42" s="11" t="s">
        <v>29</v>
      </c>
      <c r="M42" s="11" t="s">
        <v>30</v>
      </c>
      <c r="N42" s="11" t="s">
        <v>31</v>
      </c>
      <c r="O42" s="11" t="s">
        <v>32</v>
      </c>
      <c r="P42" s="11" t="s">
        <v>33</v>
      </c>
      <c r="Q42" s="11" t="s">
        <v>34</v>
      </c>
      <c r="R42" s="11" t="s">
        <v>35</v>
      </c>
      <c r="S42" s="11" t="s">
        <v>49</v>
      </c>
      <c r="V42" s="37"/>
      <c r="W42" s="26" t="s">
        <v>37</v>
      </c>
      <c r="X42" s="26" t="s">
        <v>38</v>
      </c>
      <c r="Y42" s="37"/>
      <c r="AA42" s="32" t="s">
        <v>39</v>
      </c>
      <c r="AB42" s="11" t="s">
        <v>15</v>
      </c>
      <c r="AC42" s="11" t="s">
        <v>50</v>
      </c>
      <c r="AD42" s="11" t="s">
        <v>51</v>
      </c>
      <c r="AE42" s="42" t="s">
        <v>21</v>
      </c>
      <c r="AF42" s="42" t="s">
        <v>52</v>
      </c>
      <c r="AH42" s="25" t="s">
        <v>53</v>
      </c>
      <c r="AJ42" s="11" t="s">
        <v>40</v>
      </c>
      <c r="AM42" s="11" t="s">
        <v>29</v>
      </c>
      <c r="AN42" s="11" t="s">
        <v>50</v>
      </c>
      <c r="AO42" s="11" t="s">
        <v>51</v>
      </c>
      <c r="AP42" s="11" t="s">
        <v>21</v>
      </c>
      <c r="AQ42" s="11" t="s">
        <v>15</v>
      </c>
      <c r="AT42" s="11" t="s">
        <v>50</v>
      </c>
      <c r="AU42" s="11" t="s">
        <v>51</v>
      </c>
      <c r="AV42" s="11" t="s">
        <v>21</v>
      </c>
    </row>
    <row r="43" spans="1:48" ht="18.75" hidden="1">
      <c r="A43" s="23"/>
      <c r="B43" s="56" t="str">
        <f>IF(X43=1,"("&amp;IF(AJ43="","",MID($K$2,3,2)&amp;$L$2&amp;TEXT(J43,"000"))&amp;")",IF(AJ43="","",MID($K$2,3,2)&amp;$L$2&amp;TEXT(J43,"000")))</f>
        <v/>
      </c>
      <c r="C43" s="69" t="str">
        <f>IF(OR(LEFT($AJ43,2)=", ",LEFT($AJ43,2)=": "),RIGHT($AJ43,LEN($AJ43)-2),$AJ43)</f>
        <v/>
      </c>
      <c r="D43" s="69"/>
      <c r="E43" s="69"/>
      <c r="F43" s="69"/>
      <c r="G43" s="69"/>
      <c r="H43" s="69"/>
      <c r="I43" s="60"/>
      <c r="J43" s="11" t="str">
        <f>IF(AJ43="","",MAX($J$32:J42)+1)</f>
        <v/>
      </c>
      <c r="K43" s="36"/>
      <c r="L43" s="38"/>
      <c r="M43" s="39"/>
      <c r="N43" s="11"/>
      <c r="O43" s="11"/>
      <c r="P43" s="11"/>
      <c r="Q43" s="11"/>
      <c r="R43" s="11"/>
      <c r="S43" s="11"/>
      <c r="V43" s="37"/>
      <c r="W43" s="26">
        <f>IF(COUNTIF($L$43:$L43,L43)&gt;1,1,0)</f>
        <v>0</v>
      </c>
      <c r="X43" s="26" t="str">
        <f>IF(R43="","",IF(VALUE($K$2)&gt;VALUE(LEFT(R43,4)),1,0))</f>
        <v/>
      </c>
      <c r="Y43" s="37"/>
      <c r="AB43" s="11"/>
      <c r="AC43" s="11"/>
      <c r="AD43" s="11"/>
      <c r="AE43" s="42" t="str">
        <f>IF(J43="","",IF(AC43="",IF(AD43="",1,""),""))</f>
        <v/>
      </c>
      <c r="AF43" s="43" t="str">
        <f>IF(AC43="",IF(AD43="",IF(AE43="","","O"),"C"),"F")</f>
        <v/>
      </c>
      <c r="AG43" s="33" t="str">
        <f t="shared" ref="AG43:AG55" si="0">IF(AD43&lt;&gt;"","C","")</f>
        <v/>
      </c>
      <c r="AH43" s="25"/>
      <c r="AJ43" s="58" t="str">
        <f>IF(K43&amp;L43&amp;M43&amp;N43&amp;O43&amp;P43&amp;Q43&amp;R43&amp;S43="","",K43&amp;IF($L43&lt;&gt;"",": "&amp;$L43,"")&amp;IF($M43&lt;&gt;"",", "&amp;$M43,"")&amp;IF($N43&amp;$O43&lt;&gt;"",", "&amp;$N43,"")&amp;IF($O43&lt;&gt;"","("&amp;O43&amp;")","")&amp;IF($P43&amp;$Q43&lt;&gt;"",", "&amp;$P43,"")&amp;IF(AND($P43&lt;&gt;"",$Q43&lt;&gt;""),"-","")&amp;Q43&amp;IF($R43&lt;&gt;"",", "&amp;$R43,"")&amp;IF($S43&lt;&gt;"",", DOI: "&amp;$S43,"")&amp;IF($AH43="症例報告論文","（症例報告）","")&amp;IF($AB43="","",", #"&amp;$AB43))</f>
        <v/>
      </c>
      <c r="AL43" s="44"/>
      <c r="AM43" s="33">
        <f>IF(L43="",0,1)</f>
        <v>0</v>
      </c>
      <c r="AN43" s="33">
        <f>IF(AC43="",0,1)</f>
        <v>0</v>
      </c>
      <c r="AO43" s="33">
        <f>IF(AD43="",0,1)</f>
        <v>0</v>
      </c>
      <c r="AP43" s="44">
        <f>IF(AND(AC43="",AD43=""),1,0)</f>
        <v>1</v>
      </c>
      <c r="AQ43" s="33">
        <f>IF(AB43="",0,1)</f>
        <v>0</v>
      </c>
      <c r="AS43" s="44"/>
      <c r="AT43">
        <f>IF(AC43="",0,AB43)</f>
        <v>0</v>
      </c>
      <c r="AU43">
        <f>IF(AD43="",0,AB43)</f>
        <v>0</v>
      </c>
      <c r="AV43">
        <f>IF(OR(AC43&lt;&gt;"",AD43&lt;&gt;""),0,AB43)</f>
        <v>0</v>
      </c>
    </row>
    <row r="44" spans="1:48">
      <c r="A44" s="23"/>
      <c r="J44" s="41"/>
      <c r="K44" s="41"/>
      <c r="L44" s="41"/>
      <c r="M44" s="41"/>
      <c r="N44" s="41"/>
      <c r="O44" s="41"/>
      <c r="P44" s="41"/>
      <c r="Q44" s="41"/>
      <c r="R44" s="41"/>
      <c r="S44" s="41"/>
      <c r="AG44" s="33" t="str">
        <f t="shared" si="0"/>
        <v/>
      </c>
    </row>
    <row r="45" spans="1:48" ht="12.75">
      <c r="A45" s="23"/>
      <c r="B45" s="6" t="str">
        <f>"　　"&amp;AA45&amp;"． 原著論文（審査無）"</f>
        <v>　　b． 原著論文（審査無）</v>
      </c>
      <c r="J45" s="11" t="s">
        <v>27</v>
      </c>
      <c r="K45" s="36" t="s">
        <v>28</v>
      </c>
      <c r="L45" s="11" t="s">
        <v>29</v>
      </c>
      <c r="M45" s="11" t="s">
        <v>30</v>
      </c>
      <c r="N45" s="11" t="s">
        <v>31</v>
      </c>
      <c r="O45" s="11" t="s">
        <v>32</v>
      </c>
      <c r="P45" s="11" t="s">
        <v>33</v>
      </c>
      <c r="Q45" s="11" t="s">
        <v>34</v>
      </c>
      <c r="R45" s="11" t="s">
        <v>35</v>
      </c>
      <c r="S45" s="11" t="s">
        <v>49</v>
      </c>
      <c r="V45" s="37"/>
      <c r="W45" s="26" t="s">
        <v>37</v>
      </c>
      <c r="X45" s="26" t="s">
        <v>38</v>
      </c>
      <c r="Y45" s="37"/>
      <c r="AA45" s="32" t="str">
        <f>CHAR(CODE(AA42)+1)</f>
        <v>b</v>
      </c>
      <c r="AB45" s="11" t="s">
        <v>15</v>
      </c>
      <c r="AC45" s="11" t="s">
        <v>50</v>
      </c>
      <c r="AD45" s="11" t="s">
        <v>51</v>
      </c>
      <c r="AE45" s="42" t="s">
        <v>21</v>
      </c>
      <c r="AF45" s="42" t="s">
        <v>52</v>
      </c>
      <c r="AG45" s="33" t="str">
        <f t="shared" si="0"/>
        <v>C</v>
      </c>
      <c r="AH45" s="26" t="s">
        <v>53</v>
      </c>
      <c r="AJ45" s="11" t="s">
        <v>40</v>
      </c>
    </row>
    <row r="46" spans="1:48" ht="42">
      <c r="A46" s="23"/>
      <c r="B46" s="56" t="str">
        <f>IF(X46=1,"("&amp;IF(AJ46="","",MID($K$2,3,2)&amp;$L$2&amp;TEXT(J46,"000"))&amp;")",IF(AJ46="","",MID($K$2,3,2)&amp;$L$2&amp;TEXT(J46,"000")))</f>
        <v>23001</v>
      </c>
      <c r="C46" s="69" t="str">
        <f>IF(OR(LEFT($AJ46,2)=", ",LEFT($AJ46,2)=": "),RIGHT($AJ46,LEN($AJ46)-2),$AJ46)</f>
        <v>NISHIMURA, Takahiro: Words as “Fibers of the Mind”: “Re-narrative” of the Earthquake Disaster through Philosophical Dialogue, Tetsugaku, 7, 55-76, 202309</v>
      </c>
      <c r="D46" s="69"/>
      <c r="E46" s="69"/>
      <c r="F46" s="69"/>
      <c r="G46" s="69"/>
      <c r="H46" s="69"/>
      <c r="I46" s="60" t="s">
        <v>54</v>
      </c>
      <c r="J46" s="11">
        <f>IF(AJ46="","",MAX($J$33:J45)+1)</f>
        <v>1</v>
      </c>
      <c r="K46" s="36" t="s">
        <v>55</v>
      </c>
      <c r="L46" s="38" t="s">
        <v>56</v>
      </c>
      <c r="M46" s="39" t="s">
        <v>57</v>
      </c>
      <c r="N46" s="11">
        <v>7</v>
      </c>
      <c r="O46" s="11"/>
      <c r="P46" s="11">
        <v>55</v>
      </c>
      <c r="Q46" s="11">
        <v>76</v>
      </c>
      <c r="R46" s="11">
        <v>202309</v>
      </c>
      <c r="S46" s="11"/>
      <c r="V46" s="37"/>
      <c r="W46" s="26">
        <f>IF(COUNTIF($L$46:$L46,L46)&gt;1,1,0)</f>
        <v>0</v>
      </c>
      <c r="X46" s="26">
        <f>IF(R46="","",IF(VALUE($K$2)&gt;VALUE(LEFT(R46,4)),1,0))</f>
        <v>0</v>
      </c>
      <c r="Y46" s="37"/>
      <c r="AB46" s="11"/>
      <c r="AC46" s="11"/>
      <c r="AD46" s="11"/>
      <c r="AE46" s="42">
        <f>IF(J46="","",IF(AC46="",IF(AD46="",1,""),""))</f>
        <v>1</v>
      </c>
      <c r="AF46" s="43" t="str">
        <f>IF(AC46="",IF(AD46="",IF(AE46="","","O"),"C"),"F")</f>
        <v>O</v>
      </c>
      <c r="AG46" s="33" t="str">
        <f t="shared" si="0"/>
        <v/>
      </c>
      <c r="AH46" s="25" t="s">
        <v>58</v>
      </c>
      <c r="AJ46" s="58" t="str">
        <f>IF(K46&amp;L46&amp;M46&amp;N46&amp;O46&amp;P46&amp;Q46&amp;R46&amp;S46="","",K46&amp;IF($L46&lt;&gt;"",": "&amp;$L46,"")&amp;IF($M46&lt;&gt;"",", "&amp;$M46,"")&amp;IF($N46&amp;$O46&lt;&gt;"",", "&amp;$N46,"")&amp;IF($O46&lt;&gt;"","("&amp;O46&amp;")","")&amp;IF($P46&amp;$Q46&lt;&gt;"",", "&amp;$P46,"")&amp;IF(AND($P46&lt;&gt;"",$Q46&lt;&gt;""),"-","")&amp;Q46&amp;IF($R46&lt;&gt;"",", "&amp;$R46,"")&amp;IF($S46&lt;&gt;"",", DOI: "&amp;$S46,"")&amp;IF($AH46="症例報告論文","（症例報告）","")&amp;IF($AB46="","",", #"&amp;$AB46))</f>
        <v>NISHIMURA, Takahiro: Words as “Fibers of the Mind”: “Re-narrative” of the Earthquake Disaster through Philosophical Dialogue, Tetsugaku, 7, 55-76, 202309</v>
      </c>
      <c r="AL46" s="44" t="s">
        <v>59</v>
      </c>
      <c r="AM46" s="33">
        <f>IF(L46="",0,1)</f>
        <v>1</v>
      </c>
      <c r="AN46" s="33">
        <f>IF(AC46="",0,1)</f>
        <v>0</v>
      </c>
      <c r="AO46" s="33">
        <f>IF(AD46="",0,1)</f>
        <v>0</v>
      </c>
      <c r="AP46" s="44">
        <f>IF(AND(AC46="",AD46=""),1,0)</f>
        <v>1</v>
      </c>
      <c r="AQ46" s="33">
        <f>IF(AB46="",0,1)</f>
        <v>0</v>
      </c>
      <c r="AS46" s="44" t="s">
        <v>60</v>
      </c>
      <c r="AT46">
        <f>IF(AC46="",0,AB46)</f>
        <v>0</v>
      </c>
      <c r="AU46">
        <f>IF(AD46="",0,AB46)</f>
        <v>0</v>
      </c>
      <c r="AV46">
        <f>IF(OR(AC46&lt;&gt;"",AD46&lt;&gt;""),0,AB46)</f>
        <v>0</v>
      </c>
    </row>
    <row r="47" spans="1:48">
      <c r="A47" s="23"/>
      <c r="J47" s="41"/>
      <c r="K47" s="41"/>
      <c r="L47" s="41"/>
      <c r="M47" s="41"/>
      <c r="N47" s="41"/>
      <c r="O47" s="41"/>
      <c r="P47" s="41"/>
      <c r="Q47" s="41"/>
      <c r="R47" s="41"/>
      <c r="S47" s="41"/>
      <c r="AG47" s="33" t="str">
        <f t="shared" si="0"/>
        <v/>
      </c>
    </row>
    <row r="48" spans="1:48" ht="12.75">
      <c r="A48" s="23"/>
      <c r="B48" s="6" t="str">
        <f>"　　"&amp;AA48&amp;"． 原著論文（総説）"</f>
        <v>　　c． 原著論文（総説）</v>
      </c>
      <c r="J48" s="11" t="s">
        <v>27</v>
      </c>
      <c r="K48" s="36" t="s">
        <v>28</v>
      </c>
      <c r="L48" s="11" t="s">
        <v>29</v>
      </c>
      <c r="M48" s="11" t="s">
        <v>30</v>
      </c>
      <c r="N48" s="11" t="s">
        <v>31</v>
      </c>
      <c r="O48" s="11" t="s">
        <v>32</v>
      </c>
      <c r="P48" s="11" t="s">
        <v>33</v>
      </c>
      <c r="Q48" s="11" t="s">
        <v>34</v>
      </c>
      <c r="R48" s="11" t="s">
        <v>35</v>
      </c>
      <c r="S48" s="11" t="s">
        <v>49</v>
      </c>
      <c r="V48" s="37"/>
      <c r="W48" s="26" t="s">
        <v>37</v>
      </c>
      <c r="X48" s="26" t="s">
        <v>38</v>
      </c>
      <c r="Y48" s="37"/>
      <c r="AA48" s="32" t="str">
        <f>CHAR(CODE(AA45)+1)</f>
        <v>c</v>
      </c>
      <c r="AB48" s="11" t="s">
        <v>15</v>
      </c>
      <c r="AC48" s="11" t="s">
        <v>50</v>
      </c>
      <c r="AD48" s="11" t="s">
        <v>51</v>
      </c>
      <c r="AE48" s="42" t="s">
        <v>21</v>
      </c>
      <c r="AF48" s="42" t="s">
        <v>52</v>
      </c>
      <c r="AG48" s="33" t="str">
        <f t="shared" si="0"/>
        <v>C</v>
      </c>
      <c r="AH48" s="26" t="s">
        <v>53</v>
      </c>
      <c r="AJ48" s="11" t="s">
        <v>40</v>
      </c>
    </row>
    <row r="49" spans="1:48" ht="18.75" hidden="1">
      <c r="A49" s="23"/>
      <c r="B49" s="56" t="str">
        <f>IF(X49=1,"("&amp;IF(AJ49="","",MID($K$2,3,2)&amp;$L$2&amp;TEXT(J49,"000"))&amp;")",IF(AJ49="","",MID($K$2,3,2)&amp;$L$2&amp;TEXT(J49,"000")))</f>
        <v/>
      </c>
      <c r="C49" s="69" t="str">
        <f>IF(OR(LEFT($AJ49,2)=", ",LEFT($AJ49,2)=": "),RIGHT($AJ49,LEN($AJ49)-2),$AJ49)</f>
        <v/>
      </c>
      <c r="D49" s="69"/>
      <c r="E49" s="69"/>
      <c r="F49" s="69"/>
      <c r="G49" s="69"/>
      <c r="H49" s="69"/>
      <c r="I49" s="60"/>
      <c r="J49" s="11" t="str">
        <f>IF(AJ49="","",MAX($J$33:J48)+1)</f>
        <v/>
      </c>
      <c r="K49" s="36"/>
      <c r="L49" s="38"/>
      <c r="M49" s="39"/>
      <c r="N49" s="11"/>
      <c r="O49" s="11"/>
      <c r="P49" s="11"/>
      <c r="Q49" s="11"/>
      <c r="R49" s="11"/>
      <c r="S49" s="11"/>
      <c r="V49" s="37"/>
      <c r="W49" s="26">
        <f>IF(COUNTIF($L$49:$L49,L49)&gt;1,1,0)</f>
        <v>0</v>
      </c>
      <c r="X49" s="26" t="str">
        <f>IF(R49="","",IF(VALUE($K$2)&gt;VALUE(LEFT(R49,4)),1,0))</f>
        <v/>
      </c>
      <c r="Y49" s="37"/>
      <c r="AB49" s="11"/>
      <c r="AC49" s="11"/>
      <c r="AD49" s="11"/>
      <c r="AE49" s="42" t="str">
        <f>IF(J49="","",IF(AC49="",IF(AD49="",1,""),""))</f>
        <v/>
      </c>
      <c r="AF49" s="43" t="str">
        <f>IF(AC49="",IF(AD49="",IF(AE49="","","O"),"C"),"F")</f>
        <v/>
      </c>
      <c r="AG49" s="33" t="str">
        <f t="shared" si="0"/>
        <v/>
      </c>
      <c r="AH49" s="25"/>
      <c r="AJ49" s="58" t="str">
        <f>IF(K49&amp;L49&amp;M49&amp;N49&amp;O49&amp;P49&amp;Q49&amp;R49&amp;S49="","",K49&amp;IF($L49&lt;&gt;"",": "&amp;$L49,"")&amp;IF($M49&lt;&gt;"",", "&amp;$M49,"")&amp;IF($N49&amp;$O49&lt;&gt;"",", "&amp;$N49,"")&amp;IF($O49&lt;&gt;"","("&amp;O49&amp;")","")&amp;IF($P49&amp;$Q49&lt;&gt;"",", "&amp;$P49,"")&amp;IF(AND($P49&lt;&gt;"",$Q49&lt;&gt;""),"-","")&amp;Q49&amp;IF($R49&lt;&gt;"",", "&amp;$R49,"")&amp;IF($S49&lt;&gt;"",", DOI: "&amp;$S49,"")&amp;IF($AH49="症例報告論文","（症例報告）","")&amp;IF($AB49="","",", #"&amp;$AB49))</f>
        <v/>
      </c>
      <c r="AL49" s="44"/>
      <c r="AM49" s="33">
        <f>IF(L49="",0,1)</f>
        <v>0</v>
      </c>
      <c r="AN49" s="33">
        <f>IF(AC49="",0,1)</f>
        <v>0</v>
      </c>
      <c r="AO49" s="33">
        <f>IF(AD49="",0,1)</f>
        <v>0</v>
      </c>
      <c r="AP49" s="44">
        <f>IF(AND(AC49="",AD49=""),1,0)</f>
        <v>1</v>
      </c>
      <c r="AQ49" s="33">
        <f>IF(AB49="",0,1)</f>
        <v>0</v>
      </c>
      <c r="AS49" s="44"/>
      <c r="AT49">
        <f>IF(AC49="",0,AB49)</f>
        <v>0</v>
      </c>
      <c r="AU49">
        <f>IF(AD49="",0,AB49)</f>
        <v>0</v>
      </c>
      <c r="AV49">
        <f>IF(OR(AC49&lt;&gt;"",AD49&lt;&gt;""),0,AB49)</f>
        <v>0</v>
      </c>
    </row>
    <row r="50" spans="1:48">
      <c r="A50" s="23"/>
      <c r="J50" s="41"/>
      <c r="K50" s="41"/>
      <c r="L50" s="41"/>
      <c r="M50" s="41"/>
      <c r="N50" s="41"/>
      <c r="O50" s="41"/>
      <c r="P50" s="41"/>
      <c r="Q50" s="41"/>
      <c r="R50" s="41"/>
      <c r="S50" s="41"/>
      <c r="AG50" s="33" t="str">
        <f t="shared" si="0"/>
        <v/>
      </c>
    </row>
    <row r="51" spans="1:48" ht="12.75">
      <c r="A51" s="23"/>
      <c r="B51" s="6" t="str">
        <f>"　　"&amp;AA51&amp;"． その他研究等実績（報告書を含む）"</f>
        <v>　　d． その他研究等実績（報告書を含む）</v>
      </c>
      <c r="J51" s="11" t="s">
        <v>27</v>
      </c>
      <c r="K51" s="36" t="s">
        <v>28</v>
      </c>
      <c r="L51" s="11" t="s">
        <v>29</v>
      </c>
      <c r="M51" s="11" t="s">
        <v>30</v>
      </c>
      <c r="N51" s="11" t="s">
        <v>31</v>
      </c>
      <c r="O51" s="11" t="s">
        <v>32</v>
      </c>
      <c r="P51" s="11" t="s">
        <v>33</v>
      </c>
      <c r="Q51" s="11" t="s">
        <v>34</v>
      </c>
      <c r="R51" s="11" t="s">
        <v>35</v>
      </c>
      <c r="S51" s="11" t="s">
        <v>49</v>
      </c>
      <c r="V51" s="37"/>
      <c r="W51" s="26" t="s">
        <v>37</v>
      </c>
      <c r="X51" s="26" t="s">
        <v>38</v>
      </c>
      <c r="Y51" s="37"/>
      <c r="AA51" s="32" t="str">
        <f>CHAR(CODE(AA48)+1)</f>
        <v>d</v>
      </c>
      <c r="AB51" s="11" t="s">
        <v>15</v>
      </c>
      <c r="AC51" s="11" t="s">
        <v>50</v>
      </c>
      <c r="AD51" s="11" t="s">
        <v>51</v>
      </c>
      <c r="AE51" s="42" t="s">
        <v>21</v>
      </c>
      <c r="AF51" s="42" t="s">
        <v>52</v>
      </c>
      <c r="AG51" s="33" t="str">
        <f t="shared" si="0"/>
        <v>C</v>
      </c>
      <c r="AH51" s="26" t="s">
        <v>53</v>
      </c>
      <c r="AJ51" s="11" t="s">
        <v>40</v>
      </c>
    </row>
    <row r="52" spans="1:48" ht="18.75" hidden="1">
      <c r="A52" s="23"/>
      <c r="B52" s="56" t="str">
        <f>IF(X52=1,"("&amp;IF(AJ52="","",MID($K$2,3,2)&amp;$L$2&amp;TEXT(J52,"000"))&amp;")",IF(AJ52="","",MID($K$2,3,2)&amp;$L$2&amp;TEXT(J52,"000")))</f>
        <v/>
      </c>
      <c r="C52" s="69" t="str">
        <f>IF(OR(LEFT($AJ52,2)=", ",LEFT($AJ52,2)=": "),RIGHT($AJ52,LEN($AJ52)-2),$AJ52)</f>
        <v/>
      </c>
      <c r="D52" s="69"/>
      <c r="E52" s="69"/>
      <c r="F52" s="69"/>
      <c r="G52" s="69"/>
      <c r="H52" s="69"/>
      <c r="I52" s="60"/>
      <c r="J52" s="11" t="str">
        <f>IF(AJ52="","",MAX($J$33:J51)+1)</f>
        <v/>
      </c>
      <c r="K52" s="36"/>
      <c r="L52" s="38"/>
      <c r="M52" s="39"/>
      <c r="N52" s="11"/>
      <c r="O52" s="11"/>
      <c r="P52" s="11"/>
      <c r="Q52" s="11"/>
      <c r="R52" s="11"/>
      <c r="S52" s="11"/>
      <c r="V52" s="37"/>
      <c r="W52" s="26">
        <f>IF(COUNTIF($L$52:$L52,L52)&gt;1,1,0)</f>
        <v>0</v>
      </c>
      <c r="X52" s="26" t="str">
        <f>IF(R52="","",IF(VALUE($K$2)&gt;VALUE(LEFT(R52,4)),1,0))</f>
        <v/>
      </c>
      <c r="Y52" s="37"/>
      <c r="AB52" s="11"/>
      <c r="AC52" s="11"/>
      <c r="AD52" s="11"/>
      <c r="AE52" s="42" t="str">
        <f>IF(J52="","",IF(AC52="",IF(AD52="",1,""),""))</f>
        <v/>
      </c>
      <c r="AF52" s="43" t="str">
        <f>IF(AC52="",IF(AD52="",IF(AE52="","","O"),"C"),"F")</f>
        <v/>
      </c>
      <c r="AG52" s="33" t="str">
        <f t="shared" si="0"/>
        <v/>
      </c>
      <c r="AH52" s="25"/>
      <c r="AJ52" s="58" t="str">
        <f>IF(K52&amp;L52&amp;M52&amp;N52&amp;O52&amp;P52&amp;Q52&amp;R52&amp;S52="","",K52&amp;IF($L52&lt;&gt;"",": "&amp;$L52,"")&amp;IF($M52&lt;&gt;"",", "&amp;$M52,"")&amp;IF($N52&amp;$O52&lt;&gt;"",", "&amp;$N52,"")&amp;IF($O52&lt;&gt;"","("&amp;O52&amp;")","")&amp;IF($P52&amp;$Q52&lt;&gt;"",", "&amp;$P52,"")&amp;IF(AND($P52&lt;&gt;"",$Q52&lt;&gt;""),"-","")&amp;Q52&amp;IF($R52&lt;&gt;"",", "&amp;$R52,"")&amp;IF($S52&lt;&gt;"",", DOI: "&amp;$S52,"")&amp;IF($AH52="症例報告論文","（症例報告）","")&amp;IF($AB52="","",", #"&amp;$AB52))</f>
        <v/>
      </c>
    </row>
    <row r="53" spans="1:48">
      <c r="A53" s="23"/>
      <c r="J53" s="41"/>
      <c r="K53" s="41"/>
      <c r="L53" s="41"/>
      <c r="M53" s="41"/>
      <c r="N53" s="41"/>
      <c r="O53" s="41"/>
      <c r="P53" s="41"/>
      <c r="Q53" s="41"/>
      <c r="R53" s="41"/>
      <c r="S53" s="41"/>
      <c r="AG53" s="33" t="str">
        <f t="shared" si="0"/>
        <v/>
      </c>
    </row>
    <row r="54" spans="1:48" ht="12.75">
      <c r="A54" s="23"/>
      <c r="B54" s="6" t="str">
        <f>"　　"&amp;AA54&amp;"． 国際会議論文 "</f>
        <v xml:space="preserve">　　e． 国際会議論文 </v>
      </c>
      <c r="J54" s="11" t="s">
        <v>27</v>
      </c>
      <c r="K54" s="36" t="s">
        <v>28</v>
      </c>
      <c r="L54" s="11" t="s">
        <v>29</v>
      </c>
      <c r="M54" s="11" t="s">
        <v>30</v>
      </c>
      <c r="N54" s="11" t="s">
        <v>31</v>
      </c>
      <c r="O54" s="11" t="s">
        <v>32</v>
      </c>
      <c r="P54" s="11" t="s">
        <v>33</v>
      </c>
      <c r="Q54" s="11" t="s">
        <v>34</v>
      </c>
      <c r="R54" s="11" t="s">
        <v>35</v>
      </c>
      <c r="S54" s="11" t="s">
        <v>49</v>
      </c>
      <c r="V54" s="37"/>
      <c r="W54" s="26" t="s">
        <v>37</v>
      </c>
      <c r="X54" s="26" t="s">
        <v>38</v>
      </c>
      <c r="Y54" s="37"/>
      <c r="AA54" s="32" t="str">
        <f>CHAR(CODE(AA51)+1)</f>
        <v>e</v>
      </c>
      <c r="AB54" s="11" t="s">
        <v>15</v>
      </c>
      <c r="AC54" s="11" t="s">
        <v>50</v>
      </c>
      <c r="AD54" s="11" t="s">
        <v>51</v>
      </c>
      <c r="AE54" s="42" t="s">
        <v>21</v>
      </c>
      <c r="AF54" s="42" t="s">
        <v>52</v>
      </c>
      <c r="AG54" s="33" t="str">
        <f t="shared" si="0"/>
        <v>C</v>
      </c>
      <c r="AH54" s="26" t="s">
        <v>53</v>
      </c>
      <c r="AJ54" s="11" t="s">
        <v>40</v>
      </c>
    </row>
    <row r="55" spans="1:48" ht="18.75" hidden="1">
      <c r="A55" s="23"/>
      <c r="B55" s="56" t="str">
        <f>IF(X55=1,"("&amp;IF(AJ55="","",MID($K$2,3,2)&amp;$L$2&amp;TEXT(J55,"000"))&amp;")",IF(AJ55="","",MID($K$2,3,2)&amp;$L$2&amp;TEXT(J55,"000")))</f>
        <v/>
      </c>
      <c r="C55" s="69" t="str">
        <f>IF(OR(LEFT($AJ55,2)=", ",LEFT($AJ55,2)=": "),RIGHT($AJ55,LEN($AJ55)-2),$AJ55)</f>
        <v/>
      </c>
      <c r="D55" s="69"/>
      <c r="E55" s="69"/>
      <c r="F55" s="69"/>
      <c r="G55" s="69"/>
      <c r="H55" s="69"/>
      <c r="I55" s="60"/>
      <c r="J55" s="11" t="str">
        <f>IF(AJ55="","",MAX($J$33:J54)+1)</f>
        <v/>
      </c>
      <c r="K55" s="36"/>
      <c r="L55" s="38"/>
      <c r="M55" s="39"/>
      <c r="N55" s="11"/>
      <c r="O55" s="11"/>
      <c r="P55" s="11"/>
      <c r="Q55" s="11"/>
      <c r="R55" s="11"/>
      <c r="S55" s="11"/>
      <c r="V55" s="37"/>
      <c r="W55" s="26">
        <f>IF(COUNTIF($L$55:$L55,L55)&gt;1,1,0)</f>
        <v>0</v>
      </c>
      <c r="X55" s="26" t="str">
        <f>IF(R55="","",IF(VALUE($K$2)&gt;VALUE(LEFT(R55,4)),1,0))</f>
        <v/>
      </c>
      <c r="Y55" s="37"/>
      <c r="AB55" s="11"/>
      <c r="AC55" s="11"/>
      <c r="AD55" s="11"/>
      <c r="AE55" s="42" t="str">
        <f>IF(J55="","",IF(AC55="",IF(AD55="",1,""),""))</f>
        <v/>
      </c>
      <c r="AF55" s="43" t="str">
        <f>IF(AC55="",IF(AD55="",IF(AE55="","","O"),"C"),"F")</f>
        <v/>
      </c>
      <c r="AG55" s="33" t="str">
        <f t="shared" si="0"/>
        <v/>
      </c>
      <c r="AH55" s="25"/>
      <c r="AJ55" s="58" t="str">
        <f>IF(K55&amp;L55&amp;M55&amp;N55&amp;O55&amp;P55&amp;Q55&amp;R55&amp;S55="","",K55&amp;IF($L55&lt;&gt;"",": "&amp;$L55,"")&amp;IF($M55&lt;&gt;"",", "&amp;$M55,"")&amp;IF($N55&amp;$O55&lt;&gt;"",", "&amp;$N55,"")&amp;IF($O55&lt;&gt;"","("&amp;O55&amp;")","")&amp;IF($P55&amp;$Q55&lt;&gt;"",", "&amp;$P55,"")&amp;IF(AND($P55&lt;&gt;"",$Q55&lt;&gt;""),"-","")&amp;Q55&amp;IF($R55&lt;&gt;"",", "&amp;$R55,"")&amp;IF($S55&lt;&gt;"",", DOI: "&amp;$S55,"")&amp;IF($AH55="症例報告論文","（症例報告）","")&amp;IF($AB55="","",", #"&amp;$AB55))</f>
        <v/>
      </c>
    </row>
    <row r="56" spans="1:48">
      <c r="A56" s="23"/>
      <c r="J56" s="41"/>
      <c r="K56" s="41"/>
      <c r="L56" s="41"/>
      <c r="M56" s="41"/>
      <c r="N56" s="41"/>
      <c r="O56" s="41"/>
      <c r="P56" s="41"/>
      <c r="Q56" s="41"/>
      <c r="R56" s="41"/>
      <c r="S56" s="41"/>
    </row>
    <row r="57" spans="1:48" ht="12.75">
      <c r="B57" s="6" t="str">
        <f>"　("&amp;Z57&amp;") 和文：著書等"</f>
        <v>　(3) 和文：著書等</v>
      </c>
      <c r="Z57" s="32">
        <f>MAX(Z41:Z56)+1</f>
        <v>3</v>
      </c>
    </row>
    <row r="58" spans="1:48" ht="12.75">
      <c r="A58" s="23"/>
      <c r="B58" s="6" t="str">
        <f>"　　"&amp;AA58&amp;"． 著書"</f>
        <v>　　a． 著書</v>
      </c>
      <c r="J58" s="11" t="s">
        <v>27</v>
      </c>
      <c r="K58" s="36" t="s">
        <v>28</v>
      </c>
      <c r="L58" s="11" t="s">
        <v>29</v>
      </c>
      <c r="M58" s="11" t="s">
        <v>30</v>
      </c>
      <c r="N58" s="11" t="s">
        <v>31</v>
      </c>
      <c r="O58" s="11" t="s">
        <v>32</v>
      </c>
      <c r="P58" s="11" t="s">
        <v>33</v>
      </c>
      <c r="Q58" s="11" t="s">
        <v>34</v>
      </c>
      <c r="R58" s="11" t="s">
        <v>35</v>
      </c>
      <c r="S58" s="11" t="s">
        <v>49</v>
      </c>
      <c r="V58" s="37"/>
      <c r="W58" s="26" t="s">
        <v>37</v>
      </c>
      <c r="X58" s="26" t="s">
        <v>38</v>
      </c>
      <c r="Y58" s="37"/>
      <c r="AA58" s="32" t="s">
        <v>39</v>
      </c>
      <c r="AJ58" s="11" t="s">
        <v>40</v>
      </c>
    </row>
    <row r="59" spans="1:48" ht="42">
      <c r="A59" s="23"/>
      <c r="B59" s="56" t="str">
        <f>IF(X59=1,"("&amp;IF(AJ59="","",MID($K$2,3,2)&amp;$L$2&amp;TEXT(J59,"000"))&amp;")",IF(AJ59="","",MID($K$2,3,2)&amp;$L$2&amp;TEXT(J59,"000")))</f>
        <v>23002</v>
      </c>
      <c r="C59" s="69" t="str">
        <f>IF(OR(LEFT($AJ59,2)=", ",LEFT($AJ59,2)=": "),RIGHT($AJ59,LEN($AJ59)-2),$AJ59)</f>
        <v>西村高宏: 震災に臨む　被災地での〈哲学対話〉の記録, 大阪大学出版会, 20230331, DOI: 978-4-87259-768-4</v>
      </c>
      <c r="D59" s="69"/>
      <c r="E59" s="69"/>
      <c r="F59" s="69"/>
      <c r="G59" s="69"/>
      <c r="H59" s="69"/>
      <c r="I59" s="60" t="s">
        <v>54</v>
      </c>
      <c r="J59" s="11">
        <f>IF(AJ59="","",MAX($J$33:J58)+1)</f>
        <v>2</v>
      </c>
      <c r="K59" s="36" t="s">
        <v>61</v>
      </c>
      <c r="L59" s="38" t="s">
        <v>62</v>
      </c>
      <c r="M59" s="39" t="s">
        <v>63</v>
      </c>
      <c r="N59" s="11"/>
      <c r="O59" s="11"/>
      <c r="P59" s="13"/>
      <c r="Q59" s="13"/>
      <c r="R59" s="11">
        <v>20230331</v>
      </c>
      <c r="S59" s="39" t="s">
        <v>64</v>
      </c>
      <c r="V59" s="37"/>
      <c r="W59" s="26">
        <f>IF(COUNTIF($L$59:$L59,L59)&gt;1,1,0)</f>
        <v>0</v>
      </c>
      <c r="X59" s="26">
        <f>IF(R59="","",IF(VALUE($K$2)&gt;VALUE(LEFT(R59,4)),1,0))</f>
        <v>0</v>
      </c>
      <c r="Y59" s="37"/>
      <c r="AJ59" s="58" t="str">
        <f>IF(K59&amp;L59&amp;M59&amp;N59&amp;O59&amp;P59&amp;Q59&amp;R59&amp;S59="","",K59&amp;IF($L59&lt;&gt;"",": "&amp;$L59,"")&amp;IF($M59&lt;&gt;"",", "&amp;$M59,"")&amp;IF($N59&amp;$O59&lt;&gt;"",", "&amp;$N59,"")&amp;IF($O59&lt;&gt;"","("&amp;O59&amp;")","")&amp;IF($P59&amp;$Q59&lt;&gt;"",", "&amp;$P59,"")&amp;IF(AND($P59&lt;&gt;"",$Q59&lt;&gt;""),"-","")&amp;Q59&amp;IF($R59&lt;&gt;"",", "&amp;$R59,"")&amp;IF($S59&lt;&gt;"",", DOI: "&amp;$S59,""))</f>
        <v>西村高宏: 震災に臨む　被災地での〈哲学対話〉の記録, 大阪大学出版会, 20230331, DOI: 978-4-87259-768-4</v>
      </c>
    </row>
    <row r="60" spans="1:48">
      <c r="A60" s="23"/>
      <c r="J60" s="41"/>
      <c r="K60" s="41"/>
      <c r="L60" s="41"/>
      <c r="M60" s="41"/>
      <c r="N60" s="41"/>
      <c r="O60" s="41"/>
      <c r="P60" s="41"/>
      <c r="Q60" s="41"/>
      <c r="R60" s="41"/>
      <c r="S60" s="41"/>
    </row>
    <row r="61" spans="1:48" ht="12.75">
      <c r="A61" s="23"/>
      <c r="B61" s="6" t="str">
        <f>"　　"&amp;AA61&amp;"． 著書（分担執筆）"</f>
        <v>　　b． 著書（分担執筆）</v>
      </c>
      <c r="J61" s="11" t="s">
        <v>27</v>
      </c>
      <c r="K61" s="36" t="s">
        <v>65</v>
      </c>
      <c r="L61" s="11" t="s">
        <v>41</v>
      </c>
      <c r="M61" s="11" t="s">
        <v>42</v>
      </c>
      <c r="N61" s="11" t="s">
        <v>43</v>
      </c>
      <c r="O61" s="11" t="s">
        <v>44</v>
      </c>
      <c r="P61" s="11" t="s">
        <v>45</v>
      </c>
      <c r="Q61" s="11" t="s">
        <v>46</v>
      </c>
      <c r="R61" s="11" t="s">
        <v>47</v>
      </c>
      <c r="S61" s="11" t="s">
        <v>36</v>
      </c>
      <c r="V61" s="37"/>
      <c r="W61" s="26" t="s">
        <v>37</v>
      </c>
      <c r="X61" s="26" t="s">
        <v>38</v>
      </c>
      <c r="Y61" s="37"/>
      <c r="AA61" s="32" t="str">
        <f>CHAR(CODE(AA58)+1)</f>
        <v>b</v>
      </c>
      <c r="AJ61" s="11" t="s">
        <v>40</v>
      </c>
    </row>
    <row r="62" spans="1:48" ht="42">
      <c r="A62" s="23"/>
      <c r="B62" s="56" t="str">
        <f>IF(X62=1,"("&amp;IF(AJ62="","",MID($K$2,3,2)&amp;$L$2&amp;TEXT(J62,"000"))&amp;")",IF(AJ62="","",MID($K$2,3,2)&amp;$L$2&amp;TEXT(J62,"000")))</f>
        <v>23003</v>
      </c>
      <c r="C62" s="69" t="str">
        <f>IF(OR(LEFT($AJ62,2)=", ",LEFT($AJ62,2)=": "),RIGHT($AJ62,LEN($AJ62)-2),$AJ62)</f>
        <v>西村高宏: あいまいな専門職の私　看護の〈専門性〉をめぐる哲学対話: 榊原哲也, 西村ユミ: 医療とケアの現象学　当事者の経験に迫る質的研究アプローチ, ナカニシヤ出版, 125-144, 202308, 978-4-7795-1746-4</v>
      </c>
      <c r="D62" s="69"/>
      <c r="E62" s="69"/>
      <c r="F62" s="69"/>
      <c r="G62" s="69"/>
      <c r="H62" s="69"/>
      <c r="I62" s="60" t="s">
        <v>54</v>
      </c>
      <c r="J62" s="11">
        <f>IF(AJ62="","",MAX($J$33:J61)+1)</f>
        <v>3</v>
      </c>
      <c r="K62" s="36" t="s">
        <v>61</v>
      </c>
      <c r="L62" s="11" t="s">
        <v>66</v>
      </c>
      <c r="M62" s="11" t="s">
        <v>67</v>
      </c>
      <c r="N62" s="38" t="s">
        <v>68</v>
      </c>
      <c r="O62" s="11"/>
      <c r="P62" s="39" t="s">
        <v>69</v>
      </c>
      <c r="Q62" s="13" t="s">
        <v>70</v>
      </c>
      <c r="R62" s="11">
        <v>202308</v>
      </c>
      <c r="S62" s="39" t="s">
        <v>71</v>
      </c>
      <c r="V62" s="37"/>
      <c r="W62" s="26">
        <f>IF(COUNTIF($L$62:$L62,L62)&gt;1,1,0)</f>
        <v>0</v>
      </c>
      <c r="X62" s="26">
        <f>IF(R62="","",IF(VALUE($K$2)&gt;VALUE(LEFT(R62,4)),1,0))</f>
        <v>0</v>
      </c>
      <c r="Y62" s="37"/>
      <c r="AJ62" s="58" t="str">
        <f>IF(K62&amp;L62&amp;M62&amp;N62&amp;O62&amp;P62&amp;Q62&amp;R62&amp;S62="","",K62&amp;IF($L62&lt;&gt;"",": "&amp;$L62,"")&amp;IF($M62&lt;&gt;"",": "&amp;$M62,"")&amp;IF($N62&lt;&gt;"",": "&amp;$N62,"")&amp;IF($O62&lt;&gt;"",", "&amp;$O62,"")&amp;IF($P62&lt;&gt;"",", "&amp;$P62,"")&amp;IF($Q62&lt;&gt;"",", "&amp;$Q62,"")&amp;IF($R62&lt;&gt;"",", "&amp;$R62,"")&amp;IF($S62&lt;&gt;"",", "&amp;$S62,""))</f>
        <v>西村高宏: あいまいな専門職の私　看護の〈専門性〉をめぐる哲学対話: 榊原哲也, 西村ユミ: 医療とケアの現象学　当事者の経験に迫る質的研究アプローチ, ナカニシヤ出版, 125-144, 202308, 978-4-7795-1746-4</v>
      </c>
    </row>
    <row r="63" spans="1:48">
      <c r="A63" s="23"/>
      <c r="J63" s="41"/>
      <c r="K63" s="41"/>
      <c r="L63" s="41"/>
      <c r="M63" s="41"/>
      <c r="N63" s="41"/>
      <c r="O63" s="41"/>
      <c r="P63" s="41"/>
      <c r="Q63" s="41"/>
      <c r="R63" s="41"/>
      <c r="S63" s="41"/>
    </row>
    <row r="64" spans="1:48" ht="12.75">
      <c r="A64" s="23"/>
      <c r="B64" s="6" t="str">
        <f>"　　"&amp;AA64&amp;"． 編纂・編集・監修"</f>
        <v>　　c． 編纂・編集・監修</v>
      </c>
      <c r="J64" s="11" t="s">
        <v>27</v>
      </c>
      <c r="K64" s="36" t="s">
        <v>28</v>
      </c>
      <c r="L64" s="11" t="s">
        <v>29</v>
      </c>
      <c r="M64" s="11" t="s">
        <v>30</v>
      </c>
      <c r="N64" s="11" t="s">
        <v>31</v>
      </c>
      <c r="O64" s="11" t="s">
        <v>32</v>
      </c>
      <c r="P64" s="11" t="s">
        <v>33</v>
      </c>
      <c r="Q64" s="11" t="s">
        <v>34</v>
      </c>
      <c r="R64" s="11" t="s">
        <v>35</v>
      </c>
      <c r="S64" s="11" t="s">
        <v>49</v>
      </c>
      <c r="V64" s="37"/>
      <c r="W64" s="26" t="s">
        <v>37</v>
      </c>
      <c r="X64" s="26" t="s">
        <v>38</v>
      </c>
      <c r="Y64" s="37"/>
      <c r="AA64" s="32" t="str">
        <f>CHAR(CODE(AA61)+1)</f>
        <v>c</v>
      </c>
      <c r="AB64" s="11" t="s">
        <v>48</v>
      </c>
      <c r="AJ64" s="11" t="s">
        <v>40</v>
      </c>
    </row>
    <row r="65" spans="1:39" ht="18.75" hidden="1">
      <c r="A65" s="23"/>
      <c r="B65" s="56" t="str">
        <f>IF(X65=1,"("&amp;IF(AJ65="","",MID($K$2,3,2)&amp;$L$2&amp;TEXT(J65,"000"))&amp;")",IF(AJ65="","",MID($K$2,3,2)&amp;$L$2&amp;TEXT(J65,"000")))</f>
        <v/>
      </c>
      <c r="C65" s="69" t="str">
        <f>IF(OR(LEFT($AJ65,2)=", ",LEFT($AJ65,2)=": "),RIGHT($AJ65,LEN($AJ65)-2),$AJ65)</f>
        <v/>
      </c>
      <c r="D65" s="69"/>
      <c r="E65" s="69"/>
      <c r="F65" s="69"/>
      <c r="G65" s="69"/>
      <c r="H65" s="69"/>
      <c r="I65" s="60"/>
      <c r="J65" s="11" t="str">
        <f>IF(AJ65="","",MAX($J$33:J64)+1)</f>
        <v/>
      </c>
      <c r="K65" s="36"/>
      <c r="L65" s="38"/>
      <c r="M65" s="39"/>
      <c r="N65" s="11"/>
      <c r="O65" s="11"/>
      <c r="P65" s="13"/>
      <c r="Q65" s="13"/>
      <c r="R65" s="11"/>
      <c r="S65" s="39"/>
      <c r="V65" s="37"/>
      <c r="W65" s="26">
        <f>IF(COUNTIF($L$65:$L65,L65)&gt;1,1,0)</f>
        <v>0</v>
      </c>
      <c r="X65" s="26" t="str">
        <f>IF(R65="","",IF(VALUE($K$2)&gt;VALUE(LEFT(R65,4)),1,0))</f>
        <v/>
      </c>
      <c r="Y65" s="37"/>
      <c r="AB65" s="11"/>
      <c r="AJ65" s="58" t="str">
        <f>IF(K65&amp;L65&amp;M65&amp;N65&amp;O65&amp;P65&amp;Q65&amp;R65&amp;S65="","",K65&amp;IF($L65&lt;&gt;"",": "&amp;$L65,"")&amp;IF($AB65&lt;&gt;"",", "&amp;$AB65,"")&amp;IF($M65&lt;&gt;"",", "&amp;$M65,"")&amp;IF($N65&amp;$O65&lt;&gt;"",", "&amp;$N65,"")&amp;IF($O65&lt;&gt;"","("&amp;O65&amp;")","")&amp;IF($P65&amp;$Q65&lt;&gt;"",", "&amp;$P65,"")&amp;IF(AND($P65&lt;&gt;"",$Q65&lt;&gt;""),"-","")&amp;Q65&amp;IF($R65&lt;&gt;"",", "&amp;$R65,"")&amp;IF($S65&lt;&gt;"",", DOI: "&amp;$S65,""))</f>
        <v/>
      </c>
    </row>
    <row r="66" spans="1:39">
      <c r="A66" s="23"/>
      <c r="J66" s="41"/>
      <c r="K66" s="41"/>
      <c r="L66" s="41"/>
      <c r="M66" s="41"/>
      <c r="N66" s="41"/>
      <c r="O66" s="41"/>
      <c r="P66" s="41"/>
      <c r="Q66" s="41"/>
      <c r="R66" s="41"/>
      <c r="S66" s="41"/>
    </row>
    <row r="67" spans="1:39" ht="12.75">
      <c r="B67" s="6" t="str">
        <f>"　("&amp;Z67&amp;") 和文：論文等"</f>
        <v>　(4) 和文：論文等</v>
      </c>
      <c r="Z67" s="32">
        <f>MAX(Z$31:Z66)+1</f>
        <v>4</v>
      </c>
    </row>
    <row r="68" spans="1:39" ht="12.75">
      <c r="A68" s="23"/>
      <c r="B68" s="6" t="str">
        <f>"　　"&amp;AA68&amp;"． 原著論文（審査有）"</f>
        <v>　　a． 原著論文（審査有）</v>
      </c>
      <c r="J68" s="11" t="s">
        <v>27</v>
      </c>
      <c r="K68" s="36" t="s">
        <v>28</v>
      </c>
      <c r="L68" s="11" t="s">
        <v>29</v>
      </c>
      <c r="M68" s="11" t="s">
        <v>30</v>
      </c>
      <c r="N68" s="11" t="s">
        <v>31</v>
      </c>
      <c r="O68" s="11" t="s">
        <v>32</v>
      </c>
      <c r="P68" s="11" t="s">
        <v>33</v>
      </c>
      <c r="Q68" s="11" t="s">
        <v>34</v>
      </c>
      <c r="R68" s="11" t="s">
        <v>35</v>
      </c>
      <c r="S68" s="11" t="s">
        <v>49</v>
      </c>
      <c r="V68" s="37"/>
      <c r="W68" s="26" t="s">
        <v>37</v>
      </c>
      <c r="X68" s="26" t="s">
        <v>38</v>
      </c>
      <c r="Y68" s="37"/>
      <c r="AA68" s="32" t="s">
        <v>39</v>
      </c>
      <c r="AB68" s="11" t="s">
        <v>15</v>
      </c>
      <c r="AC68" s="11" t="s">
        <v>50</v>
      </c>
      <c r="AD68" s="11" t="s">
        <v>51</v>
      </c>
      <c r="AE68" s="42" t="s">
        <v>21</v>
      </c>
      <c r="AF68" s="42" t="s">
        <v>52</v>
      </c>
      <c r="AH68" s="25" t="s">
        <v>53</v>
      </c>
      <c r="AJ68" s="11" t="s">
        <v>40</v>
      </c>
    </row>
    <row r="69" spans="1:39" ht="18.75" hidden="1">
      <c r="A69" s="23"/>
      <c r="B69" s="56" t="str">
        <f>IF(X69=1,"("&amp;IF(AJ69="","",MID($K$2,3,2)&amp;$L$2&amp;TEXT(J69,"000"))&amp;")",IF(AJ69="","",MID($K$2,3,2)&amp;$L$2&amp;TEXT(J69,"000")))</f>
        <v/>
      </c>
      <c r="C69" s="69" t="str">
        <f>IF(OR(LEFT($AJ69,2)=", ",LEFT($AJ69,2)=": "),RIGHT($AJ69,LEN($AJ69)-2),$AJ69)</f>
        <v/>
      </c>
      <c r="D69" s="69"/>
      <c r="E69" s="69"/>
      <c r="F69" s="69"/>
      <c r="G69" s="69"/>
      <c r="H69" s="69"/>
      <c r="I69" s="60"/>
      <c r="J69" s="11" t="str">
        <f>IF(AJ69="","",MAX($J$33:J68)+1)</f>
        <v/>
      </c>
      <c r="K69" s="36"/>
      <c r="L69" s="38"/>
      <c r="M69" s="39"/>
      <c r="N69" s="11"/>
      <c r="O69" s="11"/>
      <c r="P69" s="11"/>
      <c r="Q69" s="11"/>
      <c r="R69" s="11"/>
      <c r="S69" s="11"/>
      <c r="V69" s="37"/>
      <c r="W69" s="26">
        <f>IF(COUNTIF($L$69:$L69,L69)&gt;1,1,0)</f>
        <v>0</v>
      </c>
      <c r="X69" s="26" t="str">
        <f>IF(R69="","",IF(VALUE($K$2)&gt;VALUE(LEFT(R69,4)),1,0))</f>
        <v/>
      </c>
      <c r="Y69" s="37"/>
      <c r="AB69" s="11"/>
      <c r="AC69" s="11"/>
      <c r="AD69" s="11"/>
      <c r="AE69" s="42" t="str">
        <f>IF(J69="","",IF(AC69="",IF(AD69="",1,""),""))</f>
        <v/>
      </c>
      <c r="AF69" s="43" t="str">
        <f>IF(AC69="",IF(AD69="",IF(AE69="","","O"),"C"),"F")</f>
        <v/>
      </c>
      <c r="AG69" s="33" t="str">
        <f>IF(AD69&lt;&gt;"","C","")</f>
        <v/>
      </c>
      <c r="AH69" s="25"/>
      <c r="AJ69" s="58" t="str">
        <f>IF(K69&amp;L69&amp;M69&amp;N69&amp;O69&amp;P69&amp;Q69&amp;R69&amp;S69="","",K69&amp;IF($L69&lt;&gt;"",": "&amp;$L69,"")&amp;IF($M69&lt;&gt;"",", "&amp;$M69,"")&amp;IF($N69&amp;$O69&lt;&gt;"",", "&amp;$N69,"")&amp;IF($O69&lt;&gt;"","("&amp;O69&amp;")","")&amp;IF($P69&amp;$Q69&lt;&gt;"",", "&amp;$P69,"")&amp;IF(AND($P69&lt;&gt;"",$Q69&lt;&gt;""),"-","")&amp;Q69&amp;IF($R69&lt;&gt;"",", "&amp;$R69,"")&amp;IF($S69&lt;&gt;"",", DOI: "&amp;$S69,"")&amp;IF($AH69="症例報告論文","（症例報告）","")&amp;IF($AB69="","",", #"&amp;$AB69))</f>
        <v/>
      </c>
      <c r="AL69" s="44"/>
      <c r="AM69" s="33">
        <f>IF(L69="",0,1)</f>
        <v>0</v>
      </c>
    </row>
    <row r="70" spans="1:39">
      <c r="A70" s="23"/>
      <c r="J70" s="41"/>
      <c r="K70" s="41"/>
      <c r="L70" s="41"/>
      <c r="M70" s="41"/>
      <c r="N70" s="41"/>
      <c r="O70" s="41"/>
      <c r="P70" s="41"/>
      <c r="Q70" s="41"/>
      <c r="R70" s="41"/>
      <c r="S70" s="41"/>
    </row>
    <row r="71" spans="1:39" ht="12.75">
      <c r="A71" s="23"/>
      <c r="B71" s="6" t="str">
        <f>"　　"&amp;AA71&amp;"． 原著論文（審査無）"</f>
        <v>　　b． 原著論文（審査無）</v>
      </c>
      <c r="J71" s="11" t="s">
        <v>27</v>
      </c>
      <c r="K71" s="36" t="s">
        <v>28</v>
      </c>
      <c r="L71" s="11" t="s">
        <v>29</v>
      </c>
      <c r="M71" s="11" t="s">
        <v>30</v>
      </c>
      <c r="N71" s="11" t="s">
        <v>31</v>
      </c>
      <c r="O71" s="11" t="s">
        <v>32</v>
      </c>
      <c r="P71" s="11" t="s">
        <v>33</v>
      </c>
      <c r="Q71" s="11" t="s">
        <v>34</v>
      </c>
      <c r="R71" s="11" t="s">
        <v>35</v>
      </c>
      <c r="S71" s="11" t="s">
        <v>49</v>
      </c>
      <c r="V71" s="37"/>
      <c r="W71" s="26" t="s">
        <v>37</v>
      </c>
      <c r="X71" s="26" t="s">
        <v>38</v>
      </c>
      <c r="Y71" s="37"/>
      <c r="AA71" s="32" t="str">
        <f>CHAR(CODE(AA68)+1)</f>
        <v>b</v>
      </c>
      <c r="AB71" s="11" t="s">
        <v>15</v>
      </c>
      <c r="AC71" s="11" t="s">
        <v>50</v>
      </c>
      <c r="AD71" s="11" t="s">
        <v>51</v>
      </c>
      <c r="AE71" s="42" t="s">
        <v>21</v>
      </c>
      <c r="AF71" s="42" t="s">
        <v>52</v>
      </c>
      <c r="AH71" s="26" t="s">
        <v>53</v>
      </c>
      <c r="AJ71" s="11" t="s">
        <v>40</v>
      </c>
    </row>
    <row r="72" spans="1:39" ht="18.75" hidden="1">
      <c r="A72" s="23"/>
      <c r="B72" s="56" t="str">
        <f>IF(X72=1,"("&amp;IF(AJ72="","",MID($K$2,3,2)&amp;$L$2&amp;TEXT(J72,"000"))&amp;")",IF(AJ72="","",MID($K$2,3,2)&amp;$L$2&amp;TEXT(J72,"000")))</f>
        <v/>
      </c>
      <c r="C72" s="69" t="str">
        <f>IF(OR(LEFT($AJ72,2)=", ",LEFT($AJ72,2)=": "),RIGHT($AJ72,LEN($AJ72)-2),$AJ72)</f>
        <v/>
      </c>
      <c r="D72" s="69"/>
      <c r="E72" s="69"/>
      <c r="F72" s="69"/>
      <c r="G72" s="69"/>
      <c r="H72" s="69"/>
      <c r="I72" s="60"/>
      <c r="J72" s="11" t="str">
        <f>IF(AJ72="","",MAX($J$33:J71)+1)</f>
        <v/>
      </c>
      <c r="K72" s="36"/>
      <c r="L72" s="38"/>
      <c r="M72" s="39"/>
      <c r="N72" s="11"/>
      <c r="O72" s="11"/>
      <c r="P72" s="11"/>
      <c r="Q72" s="11"/>
      <c r="R72" s="11"/>
      <c r="S72" s="11"/>
      <c r="V72" s="37"/>
      <c r="W72" s="26">
        <f>IF(COUNTIF($L$72:$L72,L72)&gt;1,1,0)</f>
        <v>0</v>
      </c>
      <c r="X72" s="26" t="str">
        <f>IF(R72="","",IF(VALUE($K$2)&gt;VALUE(LEFT(R72,4)),1,0))</f>
        <v/>
      </c>
      <c r="Y72" s="37"/>
      <c r="AB72" s="11"/>
      <c r="AC72" s="11"/>
      <c r="AD72" s="11"/>
      <c r="AE72" s="42" t="str">
        <f>IF(J72="","",IF(AC72="",IF(AD72="",1,""),""))</f>
        <v/>
      </c>
      <c r="AF72" s="43" t="str">
        <f>IF(AC72="",IF(AD72="",IF(AE72="","","O"),"C"),"F")</f>
        <v/>
      </c>
      <c r="AG72" s="33" t="str">
        <f>IF(AD72&lt;&gt;"","C","")</f>
        <v/>
      </c>
      <c r="AH72" s="25"/>
      <c r="AJ72" s="58" t="str">
        <f>IF(K72&amp;L72&amp;M72&amp;N72&amp;O72&amp;P72&amp;Q72&amp;R72&amp;S72="","",K72&amp;IF($L72&lt;&gt;"",": "&amp;$L72,"")&amp;IF($M72&lt;&gt;"",", "&amp;$M72,"")&amp;IF($N72&amp;$O72&lt;&gt;"",", "&amp;$N72,"")&amp;IF($O72&lt;&gt;"","("&amp;O72&amp;")","")&amp;IF($P72&amp;$Q72&lt;&gt;"",", "&amp;$P72,"")&amp;IF(AND($P72&lt;&gt;"",$Q72&lt;&gt;""),"-","")&amp;Q72&amp;IF($R72&lt;&gt;"",", "&amp;$R72,"")&amp;IF($S72&lt;&gt;"",", DOI: "&amp;$S72,"")&amp;IF($AH72="症例報告論文","（症例報告）","")&amp;IF($AB72="","",", #"&amp;$AB72))</f>
        <v/>
      </c>
      <c r="AL72" s="44"/>
      <c r="AM72" s="33">
        <f>IF(L72="",0,1)</f>
        <v>0</v>
      </c>
    </row>
    <row r="73" spans="1:39">
      <c r="A73" s="23"/>
      <c r="J73" s="41"/>
      <c r="K73" s="41"/>
      <c r="L73" s="41"/>
      <c r="M73" s="41"/>
      <c r="N73" s="41"/>
      <c r="O73" s="41"/>
      <c r="P73" s="45"/>
      <c r="Q73" s="45"/>
      <c r="R73" s="41"/>
      <c r="S73" s="41"/>
    </row>
    <row r="74" spans="1:39" ht="12.75">
      <c r="A74" s="23"/>
      <c r="B74" s="6" t="str">
        <f>"　　"&amp;AA74&amp;"． 総説"</f>
        <v>　　c． 総説</v>
      </c>
      <c r="J74" s="11" t="s">
        <v>27</v>
      </c>
      <c r="K74" s="36" t="s">
        <v>28</v>
      </c>
      <c r="L74" s="11" t="s">
        <v>29</v>
      </c>
      <c r="M74" s="11" t="s">
        <v>30</v>
      </c>
      <c r="N74" s="11" t="s">
        <v>31</v>
      </c>
      <c r="O74" s="11" t="s">
        <v>32</v>
      </c>
      <c r="P74" s="11" t="s">
        <v>33</v>
      </c>
      <c r="Q74" s="11" t="s">
        <v>34</v>
      </c>
      <c r="R74" s="11" t="s">
        <v>35</v>
      </c>
      <c r="S74" s="11" t="s">
        <v>49</v>
      </c>
      <c r="V74" s="37"/>
      <c r="W74" s="26" t="s">
        <v>37</v>
      </c>
      <c r="X74" s="26" t="s">
        <v>38</v>
      </c>
      <c r="Y74" s="37"/>
      <c r="AA74" s="32" t="str">
        <f>CHAR(CODE(AA71)+1)</f>
        <v>c</v>
      </c>
      <c r="AB74" s="11" t="s">
        <v>15</v>
      </c>
      <c r="AC74" s="11" t="s">
        <v>50</v>
      </c>
      <c r="AD74" s="11" t="s">
        <v>51</v>
      </c>
      <c r="AE74" s="42" t="s">
        <v>21</v>
      </c>
      <c r="AF74" s="42" t="s">
        <v>52</v>
      </c>
      <c r="AH74" s="26" t="s">
        <v>53</v>
      </c>
      <c r="AJ74" s="11" t="s">
        <v>40</v>
      </c>
    </row>
    <row r="75" spans="1:39" ht="18.75" hidden="1">
      <c r="A75" s="23"/>
      <c r="B75" s="56" t="str">
        <f>IF(X75=1,"("&amp;IF(AJ75="","",MID($K$2,3,2)&amp;$L$2&amp;TEXT(J75,"000"))&amp;")",IF(AJ75="","",MID($K$2,3,2)&amp;$L$2&amp;TEXT(J75,"000")))</f>
        <v/>
      </c>
      <c r="C75" s="69" t="str">
        <f>IF(OR(LEFT($AJ75,2)=", ",LEFT($AJ75,2)=": "),RIGHT($AJ75,LEN($AJ75)-2),$AJ75)</f>
        <v/>
      </c>
      <c r="D75" s="69"/>
      <c r="E75" s="69"/>
      <c r="F75" s="69"/>
      <c r="G75" s="69"/>
      <c r="H75" s="69"/>
      <c r="I75" s="60"/>
      <c r="J75" s="11" t="str">
        <f>IF(AJ75="","",MAX($J$33:J74)+1)</f>
        <v/>
      </c>
      <c r="K75" s="36"/>
      <c r="L75" s="38"/>
      <c r="M75" s="39"/>
      <c r="N75" s="11"/>
      <c r="O75" s="11"/>
      <c r="P75" s="11"/>
      <c r="Q75" s="11"/>
      <c r="R75" s="11"/>
      <c r="S75" s="11"/>
      <c r="V75" s="37"/>
      <c r="W75" s="26">
        <f>IF(COUNTIF($L$75:$L75,L75)&gt;1,1,0)</f>
        <v>0</v>
      </c>
      <c r="X75" s="26" t="str">
        <f>IF(R75="","",IF(VALUE($K$2)&gt;VALUE(LEFT(R75,4)),1,0))</f>
        <v/>
      </c>
      <c r="Y75" s="37"/>
      <c r="AB75" s="11"/>
      <c r="AC75" s="11"/>
      <c r="AD75" s="11"/>
      <c r="AE75" s="42" t="str">
        <f>IF(J75="","",IF(AC75="",IF(AD75="",1,""),""))</f>
        <v/>
      </c>
      <c r="AF75" s="43" t="str">
        <f>IF(AC75="",IF(AD75="",IF(AE75="","","O"),"C"),"F")</f>
        <v/>
      </c>
      <c r="AG75" s="33" t="str">
        <f>IF(AD75&lt;&gt;"","C","")</f>
        <v/>
      </c>
      <c r="AH75" s="25"/>
      <c r="AJ75" s="58" t="str">
        <f>IF(K75&amp;L75&amp;M75&amp;N75&amp;O75&amp;P75&amp;Q75&amp;R75&amp;S75="","",K75&amp;IF($L75&lt;&gt;"",": "&amp;$L75,"")&amp;IF($M75&lt;&gt;"",", "&amp;$M75,"")&amp;IF($N75&amp;$O75&lt;&gt;"",", "&amp;$N75,"")&amp;IF($O75&lt;&gt;"","("&amp;O75&amp;")","")&amp;IF($P75&amp;$Q75&lt;&gt;"",", "&amp;$P75,"")&amp;IF(AND($P75&lt;&gt;"",$Q75&lt;&gt;""),"-","")&amp;Q75&amp;IF($R75&lt;&gt;"",", "&amp;$R75,"")&amp;IF($S75&lt;&gt;"",", DOI: "&amp;$S75,"")&amp;IF($AH75="症例報告論文","（症例報告）","")&amp;IF($AB75="","",", #"&amp;$AB75))</f>
        <v/>
      </c>
    </row>
    <row r="76" spans="1:39">
      <c r="A76" s="23"/>
      <c r="J76" s="35"/>
      <c r="K76" s="35"/>
      <c r="L76" s="35"/>
      <c r="M76" s="35"/>
      <c r="N76" s="35"/>
      <c r="O76" s="35"/>
      <c r="P76" s="46"/>
      <c r="Q76" s="46"/>
      <c r="R76" s="35"/>
      <c r="S76" s="35"/>
    </row>
    <row r="77" spans="1:39" ht="12.75">
      <c r="A77" s="23"/>
      <c r="B77" s="6" t="str">
        <f>"　　"&amp;AA77&amp;"． その他研究等実績（報告書を含む）"</f>
        <v>　　d． その他研究等実績（報告書を含む）</v>
      </c>
      <c r="J77" s="11" t="s">
        <v>27</v>
      </c>
      <c r="K77" s="36" t="s">
        <v>28</v>
      </c>
      <c r="L77" s="11" t="s">
        <v>29</v>
      </c>
      <c r="M77" s="11" t="s">
        <v>30</v>
      </c>
      <c r="N77" s="11" t="s">
        <v>31</v>
      </c>
      <c r="O77" s="11" t="s">
        <v>32</v>
      </c>
      <c r="P77" s="11" t="s">
        <v>33</v>
      </c>
      <c r="Q77" s="11" t="s">
        <v>34</v>
      </c>
      <c r="R77" s="11" t="s">
        <v>35</v>
      </c>
      <c r="S77" s="11" t="s">
        <v>49</v>
      </c>
      <c r="V77" s="37"/>
      <c r="W77" s="26" t="s">
        <v>37</v>
      </c>
      <c r="X77" s="26" t="s">
        <v>38</v>
      </c>
      <c r="Y77" s="37"/>
      <c r="AA77" s="32" t="str">
        <f>CHAR(CODE(AA74)+1)</f>
        <v>d</v>
      </c>
      <c r="AB77" s="42" t="s">
        <v>15</v>
      </c>
      <c r="AC77" s="42" t="s">
        <v>50</v>
      </c>
      <c r="AD77" s="42" t="s">
        <v>51</v>
      </c>
      <c r="AE77" s="42" t="s">
        <v>21</v>
      </c>
      <c r="AF77" s="42" t="s">
        <v>52</v>
      </c>
      <c r="AH77" s="26" t="s">
        <v>53</v>
      </c>
      <c r="AJ77" s="11" t="s">
        <v>40</v>
      </c>
    </row>
    <row r="78" spans="1:39" ht="18.75" hidden="1">
      <c r="A78" s="23"/>
      <c r="B78" s="56" t="str">
        <f>IF(X78=1,"("&amp;IF(AJ78="","",MID($K$2,3,2)&amp;$L$2&amp;TEXT(J78,"000"))&amp;")",IF(AJ78="","",MID($K$2,3,2)&amp;$L$2&amp;TEXT(J78,"000")))</f>
        <v/>
      </c>
      <c r="C78" s="69" t="str">
        <f>IF(OR(LEFT($AJ78,2)=", ",LEFT($AJ78,2)=": "),RIGHT($AJ78,LEN($AJ78)-2),$AJ78)</f>
        <v/>
      </c>
      <c r="D78" s="69"/>
      <c r="E78" s="69"/>
      <c r="F78" s="69"/>
      <c r="G78" s="69"/>
      <c r="H78" s="69"/>
      <c r="I78" s="60"/>
      <c r="J78" s="11" t="str">
        <f>IF(AJ78="","",MAX($J$33:J77)+1)</f>
        <v/>
      </c>
      <c r="K78" s="36"/>
      <c r="L78" s="38"/>
      <c r="M78" s="39"/>
      <c r="N78" s="11"/>
      <c r="O78" s="11"/>
      <c r="P78" s="11"/>
      <c r="Q78" s="11"/>
      <c r="R78" s="11"/>
      <c r="S78" s="11"/>
      <c r="V78" s="37"/>
      <c r="W78" s="26">
        <f>IF(COUNTIF($L$78:$L78,L78)&gt;1,1,0)</f>
        <v>0</v>
      </c>
      <c r="X78" s="26" t="str">
        <f>IF(R78="","",IF(VALUE($K$2)&gt;VALUE(LEFT(R78,4)),1,0))</f>
        <v/>
      </c>
      <c r="Y78" s="37"/>
      <c r="AB78" s="11"/>
      <c r="AC78" s="11"/>
      <c r="AD78" s="11"/>
      <c r="AE78" s="42" t="str">
        <f>IF(J78="","",IF(AC78="",IF(AD78="",1,""),""))</f>
        <v/>
      </c>
      <c r="AF78" s="43" t="str">
        <f>IF(AC78="",IF(AD78="",IF(AE78="","","O"),"C"),"F")</f>
        <v/>
      </c>
      <c r="AG78" s="33" t="str">
        <f>IF(AD78&lt;&gt;"","C","")</f>
        <v/>
      </c>
      <c r="AH78" s="25"/>
      <c r="AJ78" s="58" t="str">
        <f>IF(K78&amp;L78&amp;M78&amp;N78&amp;O78&amp;P78&amp;Q78&amp;R78&amp;S78="","",K78&amp;IF($L78&lt;&gt;"",": "&amp;$L78,"")&amp;IF($M78&lt;&gt;"",", "&amp;$M78,"")&amp;IF($N78&amp;$O78&lt;&gt;"",", "&amp;$N78,"")&amp;IF($O78&lt;&gt;"","("&amp;O78&amp;")","")&amp;IF($P78&amp;$Q78&lt;&gt;"",", "&amp;$P78,"")&amp;IF(AND($P78&lt;&gt;"",$Q78&lt;&gt;""),"-","")&amp;Q78&amp;IF($R78&lt;&gt;"",", "&amp;$R78,"")&amp;IF($S78&lt;&gt;"",", DOI: "&amp;$S78,"")&amp;IF($AH78="症例報告論文","（症例報告）","")&amp;IF($AB78="","",", #"&amp;$AB78))</f>
        <v/>
      </c>
    </row>
    <row r="79" spans="1:39">
      <c r="A79" s="23"/>
      <c r="C79" s="69"/>
      <c r="D79" s="69"/>
      <c r="E79" s="69"/>
      <c r="F79" s="69"/>
      <c r="G79" s="69"/>
      <c r="J79" s="35"/>
      <c r="K79" s="35"/>
      <c r="L79" s="35"/>
      <c r="M79" s="35"/>
      <c r="N79" s="35"/>
      <c r="O79" s="35"/>
      <c r="P79" s="46"/>
      <c r="Q79" s="46"/>
      <c r="R79" s="35"/>
    </row>
    <row r="80" spans="1:39" ht="12.75">
      <c r="A80" s="23"/>
      <c r="B80" s="6" t="str">
        <f>"　　"&amp;AA80&amp;"． 国際会議論文"</f>
        <v>　　e． 国際会議論文</v>
      </c>
      <c r="J80" s="11" t="s">
        <v>27</v>
      </c>
      <c r="K80" s="36" t="s">
        <v>28</v>
      </c>
      <c r="L80" s="11" t="s">
        <v>29</v>
      </c>
      <c r="M80" s="11" t="s">
        <v>30</v>
      </c>
      <c r="N80" s="11" t="s">
        <v>31</v>
      </c>
      <c r="O80" s="11" t="s">
        <v>32</v>
      </c>
      <c r="P80" s="11" t="s">
        <v>33</v>
      </c>
      <c r="Q80" s="11" t="s">
        <v>34</v>
      </c>
      <c r="R80" s="11" t="s">
        <v>35</v>
      </c>
      <c r="S80" s="11" t="s">
        <v>49</v>
      </c>
      <c r="V80" s="37"/>
      <c r="W80" s="26" t="s">
        <v>37</v>
      </c>
      <c r="X80" s="26" t="s">
        <v>38</v>
      </c>
      <c r="Y80" s="37"/>
      <c r="AA80" s="32" t="str">
        <f>CHAR(CODE(AA77)+1)</f>
        <v>e</v>
      </c>
      <c r="AB80" s="42" t="s">
        <v>15</v>
      </c>
      <c r="AC80" s="42" t="s">
        <v>50</v>
      </c>
      <c r="AD80" s="42" t="s">
        <v>51</v>
      </c>
      <c r="AE80" s="42" t="s">
        <v>21</v>
      </c>
      <c r="AF80" s="42" t="s">
        <v>52</v>
      </c>
      <c r="AH80" s="26" t="s">
        <v>53</v>
      </c>
      <c r="AJ80" s="11" t="s">
        <v>40</v>
      </c>
    </row>
    <row r="81" spans="1:36" ht="18.75" hidden="1">
      <c r="A81" s="23"/>
      <c r="B81" s="56" t="str">
        <f>IF(X81=1,"("&amp;IF(AJ81="","",MID($K$2,3,2)&amp;$L$2&amp;TEXT(J81,"000"))&amp;")",IF(AJ81="","",MID($K$2,3,2)&amp;$L$2&amp;TEXT(J81,"000")))</f>
        <v/>
      </c>
      <c r="C81" s="69" t="str">
        <f>IF(OR(LEFT($AJ81,2)=", ",LEFT($AJ81,2)=": "),RIGHT($AJ81,LEN($AJ81)-2),$AJ81)</f>
        <v/>
      </c>
      <c r="D81" s="69"/>
      <c r="E81" s="69"/>
      <c r="F81" s="69"/>
      <c r="G81" s="69"/>
      <c r="H81" s="69"/>
      <c r="I81" s="60"/>
      <c r="J81" s="11" t="str">
        <f>IF(AJ81="","",MAX($J$33:J80)+1)</f>
        <v/>
      </c>
      <c r="K81" s="36"/>
      <c r="L81" s="38"/>
      <c r="M81" s="39"/>
      <c r="N81" s="11"/>
      <c r="O81" s="11"/>
      <c r="P81" s="11"/>
      <c r="Q81" s="11"/>
      <c r="R81" s="11"/>
      <c r="S81" s="11"/>
      <c r="V81" s="37"/>
      <c r="W81" s="26">
        <f>IF(COUNTIF($L$81:$L81,L81)&gt;1,1,0)</f>
        <v>0</v>
      </c>
      <c r="X81" s="26" t="str">
        <f>IF(R81="","",IF(VALUE($K$2)&gt;VALUE(LEFT(R81,4)),1,0))</f>
        <v/>
      </c>
      <c r="Y81" s="37"/>
      <c r="AB81" s="11"/>
      <c r="AC81" s="11"/>
      <c r="AD81" s="11"/>
      <c r="AE81" s="42" t="str">
        <f>IF(J81="","",IF(AC81="",IF(AD81="",1,""),""))</f>
        <v/>
      </c>
      <c r="AF81" s="43" t="str">
        <f>IF(AC81="",IF(AD81="",IF(AE81="","","O"),"C"),"F")</f>
        <v/>
      </c>
      <c r="AG81" s="33" t="str">
        <f>IF(AD81&lt;&gt;"","C","")</f>
        <v/>
      </c>
      <c r="AH81" s="25"/>
      <c r="AJ81" s="58" t="str">
        <f>IF(K81&amp;L81&amp;M81&amp;N81&amp;O81&amp;P81&amp;Q81&amp;R81&amp;S81="","",K81&amp;IF($L81&lt;&gt;"",": "&amp;$L81,"")&amp;IF($M81&lt;&gt;"",", "&amp;$M81,"")&amp;IF($N81&amp;$O81&lt;&gt;"",", "&amp;$N81,"")&amp;IF($O81&lt;&gt;"","("&amp;O81&amp;")","")&amp;IF($P81&amp;$Q81&lt;&gt;"",", "&amp;$P81,"")&amp;IF(AND($P81&lt;&gt;"",$Q81&lt;&gt;""),"-","")&amp;Q81&amp;IF($R81&lt;&gt;"",", "&amp;$R81,"")&amp;IF($S81&lt;&gt;"",", DOI: "&amp;$S81,"")&amp;IF($AH81="症例報告論文","（症例報告）","")&amp;IF($AB81="","",", #"&amp;$AB81))</f>
        <v/>
      </c>
    </row>
    <row r="82" spans="1:36">
      <c r="A82" s="23"/>
      <c r="C82" s="69" t="str">
        <f>IF(K82="","",K82&amp;":"&amp;L82&amp;","&amp;M82&amp;","&amp;N82&amp;"("&amp;O82&amp;"),"&amp;P82&amp;","&amp;Q82)</f>
        <v/>
      </c>
      <c r="D82" s="69"/>
      <c r="E82" s="69"/>
      <c r="F82" s="69"/>
      <c r="G82" s="69"/>
      <c r="J82" s="35" t="str">
        <f>IF(K82="","",MAX($J$46:J81)+1)</f>
        <v/>
      </c>
      <c r="K82" s="35"/>
      <c r="L82" s="35"/>
      <c r="M82" s="35"/>
      <c r="N82" s="35"/>
      <c r="O82" s="35"/>
      <c r="P82" s="35"/>
      <c r="Q82" s="35"/>
      <c r="R82" s="35"/>
    </row>
    <row r="83" spans="1:36" ht="12.75">
      <c r="B83" s="6" t="s">
        <v>72</v>
      </c>
      <c r="J83" s="35" t="str">
        <f>IF(K83="","",MAX($J$46:J79)+1)</f>
        <v/>
      </c>
      <c r="K83" s="35"/>
      <c r="L83" s="35"/>
      <c r="M83" s="35"/>
      <c r="N83" s="35"/>
      <c r="O83" s="35"/>
      <c r="P83" s="35"/>
      <c r="Q83" s="35"/>
      <c r="R83" s="35"/>
      <c r="Z83" s="32">
        <v>1</v>
      </c>
    </row>
    <row r="84" spans="1:36" ht="12.75">
      <c r="B84" s="6" t="str">
        <f>"　("&amp;Z84&amp;") 国際学会"</f>
        <v>　(1) 国際学会</v>
      </c>
      <c r="J84" s="35"/>
      <c r="Z84" s="32">
        <f>MAX(Z83)</f>
        <v>1</v>
      </c>
    </row>
    <row r="85" spans="1:36" ht="12.75">
      <c r="A85" s="23"/>
      <c r="B85" s="6" t="str">
        <f>"　　"&amp;AA85&amp;"．招待・特別講演等"</f>
        <v>　　a．招待・特別講演等</v>
      </c>
      <c r="J85" s="11" t="s">
        <v>27</v>
      </c>
      <c r="K85" s="36" t="s">
        <v>73</v>
      </c>
      <c r="L85" s="11" t="s">
        <v>29</v>
      </c>
      <c r="M85" s="11" t="s">
        <v>74</v>
      </c>
      <c r="N85" s="11" t="s">
        <v>75</v>
      </c>
      <c r="O85" s="11" t="s">
        <v>76</v>
      </c>
      <c r="P85" s="11" t="s">
        <v>77</v>
      </c>
      <c r="Q85" s="11" t="s">
        <v>78</v>
      </c>
      <c r="R85" s="11" t="s">
        <v>31</v>
      </c>
      <c r="S85" s="11" t="s">
        <v>32</v>
      </c>
      <c r="T85" s="11" t="s">
        <v>79</v>
      </c>
      <c r="U85" s="11" t="s">
        <v>80</v>
      </c>
      <c r="V85" s="47"/>
      <c r="W85" s="26" t="s">
        <v>37</v>
      </c>
      <c r="X85" s="26" t="s">
        <v>38</v>
      </c>
      <c r="Y85" s="37"/>
      <c r="AA85" s="32" t="s">
        <v>39</v>
      </c>
      <c r="AJ85" s="11" t="s">
        <v>40</v>
      </c>
    </row>
    <row r="86" spans="1:36" ht="18.75" hidden="1">
      <c r="A86" s="23"/>
      <c r="B86" s="56" t="str">
        <f>IF(X86=1,"("&amp;IF(AJ86="","",MID($K$2,3,2)&amp;$L$2&amp;TEXT(J86,"000"))&amp;")",IF(AJ86="","",MID($K$2,3,2)&amp;$L$2&amp;TEXT(J86,"000")))</f>
        <v/>
      </c>
      <c r="C86" s="69" t="str">
        <f>IF(OR(LEFT($AJ86,2)=", ",LEFT($AJ86,2)=": "),RIGHT($AJ86,LEN($AJ86)-2),$AJ86)</f>
        <v/>
      </c>
      <c r="D86" s="69"/>
      <c r="E86" s="69"/>
      <c r="F86" s="69"/>
      <c r="G86" s="69"/>
      <c r="H86" s="69"/>
      <c r="I86" s="60"/>
      <c r="J86" s="11" t="str">
        <f>IF(AJ86="","",MAX($J$33:J85)+1)</f>
        <v/>
      </c>
      <c r="K86" s="36"/>
      <c r="L86" s="38"/>
      <c r="M86" s="11"/>
      <c r="N86" s="11"/>
      <c r="O86" s="11"/>
      <c r="P86" s="11"/>
      <c r="Q86" s="11"/>
      <c r="R86" s="11"/>
      <c r="S86" s="11"/>
      <c r="T86" s="11"/>
      <c r="U86" s="11"/>
      <c r="V86" s="47"/>
      <c r="W86" s="26">
        <f>IF(COUNTIF($L$86:$L86,L86)&gt;1,1,0)</f>
        <v>0</v>
      </c>
      <c r="X86" s="26" t="str">
        <f>IF(U86="","",IF(VALUE($K$2)&gt;VALUE(LEFT(U86,4)),1,0))</f>
        <v/>
      </c>
      <c r="Y86" s="37"/>
      <c r="AJ86" s="58" t="str">
        <f>IF(K86&amp;L86&amp;M86&amp;N86&amp;O86&amp;P86&amp;Q86&amp;R86&amp;S86="","",K86&amp;IF($L86&lt;&gt;"",": "&amp;$L86,"")&amp;IF($M86&lt;&gt;"",", "&amp;$M86,"")&amp;IF($N86&lt;&gt;"",", "&amp;$N86,"")&amp;IF($O86&lt;&gt;"",", "&amp;$O86,"")&amp;IF($P86&lt;&gt;"",", "&amp;$P86,"")&amp;IF($Q86&lt;&gt;"",", "&amp;$Q86,"")&amp;IF($R86&amp;$S86&lt;&gt;"",", "&amp;$R86,"")&amp;IF($S86&lt;&gt;"","("&amp;S86&amp;")","")&amp;IF($T86&lt;&gt;"",", "&amp;$T86,"")&amp;IF($U86&lt;&gt;"",", "&amp;$U86,""))</f>
        <v/>
      </c>
    </row>
    <row r="87" spans="1:36">
      <c r="A87" s="23"/>
      <c r="J87" s="35"/>
      <c r="K87" s="35"/>
      <c r="L87" s="35"/>
      <c r="M87" s="35"/>
      <c r="N87" s="35"/>
      <c r="O87" s="35"/>
      <c r="P87" s="35"/>
      <c r="Q87" s="35"/>
      <c r="R87" s="35"/>
      <c r="S87" s="35"/>
      <c r="T87" s="35"/>
      <c r="V87" s="35"/>
    </row>
    <row r="88" spans="1:36" ht="12.75">
      <c r="A88" s="23"/>
      <c r="B88" s="6" t="str">
        <f>"　　"&amp;AA88&amp;"．シンポジスト・パネリスト等"</f>
        <v>　　b．シンポジスト・パネリスト等</v>
      </c>
      <c r="J88" s="11" t="s">
        <v>27</v>
      </c>
      <c r="K88" s="36" t="s">
        <v>73</v>
      </c>
      <c r="L88" s="11" t="s">
        <v>29</v>
      </c>
      <c r="M88" s="11" t="s">
        <v>74</v>
      </c>
      <c r="N88" s="11" t="s">
        <v>75</v>
      </c>
      <c r="O88" s="11" t="s">
        <v>76</v>
      </c>
      <c r="P88" s="11" t="s">
        <v>77</v>
      </c>
      <c r="Q88" s="11" t="s">
        <v>78</v>
      </c>
      <c r="R88" s="11" t="s">
        <v>31</v>
      </c>
      <c r="S88" s="11" t="s">
        <v>32</v>
      </c>
      <c r="T88" s="11" t="s">
        <v>79</v>
      </c>
      <c r="U88" s="11" t="s">
        <v>80</v>
      </c>
      <c r="V88" s="47"/>
      <c r="W88" s="26" t="s">
        <v>37</v>
      </c>
      <c r="X88" s="26" t="s">
        <v>38</v>
      </c>
      <c r="Y88" s="37"/>
      <c r="AA88" s="32" t="str">
        <f>CHAR(CODE(AA85)+1)</f>
        <v>b</v>
      </c>
      <c r="AJ88" s="11" t="s">
        <v>40</v>
      </c>
    </row>
    <row r="89" spans="1:36" ht="18.75" hidden="1">
      <c r="A89" s="23"/>
      <c r="B89" s="56" t="str">
        <f>IF(X89=1,"("&amp;IF(AJ89="","",MID($K$2,3,2)&amp;$L$2&amp;TEXT(J89,"000"))&amp;")",IF(AJ89="","",MID($K$2,3,2)&amp;$L$2&amp;TEXT(J89,"000")))</f>
        <v/>
      </c>
      <c r="C89" s="69" t="str">
        <f>IF(OR(LEFT($AJ89,2)=", ",LEFT($AJ89,2)=": "),RIGHT($AJ89,LEN($AJ89)-2),$AJ89)</f>
        <v/>
      </c>
      <c r="D89" s="69"/>
      <c r="E89" s="69"/>
      <c r="F89" s="69"/>
      <c r="G89" s="69"/>
      <c r="H89" s="69"/>
      <c r="I89" s="60"/>
      <c r="J89" s="11" t="str">
        <f>IF(AJ89="","",MAX($J$33:J88)+1)</f>
        <v/>
      </c>
      <c r="K89" s="36"/>
      <c r="L89" s="38"/>
      <c r="M89" s="11"/>
      <c r="N89" s="11"/>
      <c r="O89" s="11"/>
      <c r="P89" s="11"/>
      <c r="Q89" s="11"/>
      <c r="R89" s="11"/>
      <c r="S89" s="11"/>
      <c r="T89" s="11"/>
      <c r="U89" s="11"/>
      <c r="V89" s="47"/>
      <c r="W89" s="26">
        <f>IF(COUNTIF($L$89:$L89,L89)&gt;1,1,0)</f>
        <v>0</v>
      </c>
      <c r="X89" s="26" t="str">
        <f>IF(U89="","",IF(VALUE($K$2)&gt;VALUE(LEFT(U89,4)),1,0))</f>
        <v/>
      </c>
      <c r="Y89" s="37"/>
      <c r="AJ89" s="58" t="str">
        <f>IF(K89&amp;L89&amp;M89&amp;N89&amp;O89&amp;P89&amp;Q89&amp;R89&amp;S89="","",K89&amp;IF($L89&lt;&gt;"",": "&amp;$L89,"")&amp;IF($M89&lt;&gt;"",", "&amp;$M89,"")&amp;IF($N89&lt;&gt;"",", "&amp;$N89,"")&amp;IF($O89&lt;&gt;"",", "&amp;$O89,"")&amp;IF($P89&lt;&gt;"",", "&amp;$P89,"")&amp;IF($Q89&lt;&gt;"",", "&amp;$Q89,"")&amp;IF($R89&amp;$S89&lt;&gt;"",", "&amp;$R89,"")&amp;IF($S89&lt;&gt;"","("&amp;S89&amp;")","")&amp;IF($T89&lt;&gt;"",", "&amp;$T89,"")&amp;IF($U89&lt;&gt;"",", "&amp;$U89,""))</f>
        <v/>
      </c>
    </row>
    <row r="90" spans="1:36">
      <c r="A90" s="23"/>
      <c r="J90" s="35"/>
      <c r="K90" s="35"/>
      <c r="L90" s="35"/>
      <c r="M90" s="35"/>
      <c r="N90" s="35"/>
      <c r="O90" s="35"/>
      <c r="P90" s="35"/>
      <c r="Q90" s="35"/>
      <c r="R90" s="35"/>
      <c r="S90" s="35"/>
      <c r="T90" s="35"/>
      <c r="V90" s="35"/>
    </row>
    <row r="91" spans="1:36" ht="12.75">
      <c r="A91" s="23"/>
      <c r="B91" s="6" t="str">
        <f>"　　"&amp;AA91&amp;"．一般講演（口演）"</f>
        <v>　　c．一般講演（口演）</v>
      </c>
      <c r="J91" s="11" t="s">
        <v>27</v>
      </c>
      <c r="K91" s="36" t="s">
        <v>73</v>
      </c>
      <c r="L91" s="11" t="s">
        <v>29</v>
      </c>
      <c r="M91" s="11" t="s">
        <v>74</v>
      </c>
      <c r="N91" s="11" t="s">
        <v>75</v>
      </c>
      <c r="O91" s="11" t="s">
        <v>76</v>
      </c>
      <c r="P91" s="11" t="s">
        <v>77</v>
      </c>
      <c r="Q91" s="11" t="s">
        <v>78</v>
      </c>
      <c r="R91" s="11" t="s">
        <v>31</v>
      </c>
      <c r="S91" s="11" t="s">
        <v>32</v>
      </c>
      <c r="T91" s="11" t="s">
        <v>79</v>
      </c>
      <c r="U91" s="11" t="s">
        <v>80</v>
      </c>
      <c r="V91" s="47"/>
      <c r="W91" s="26" t="s">
        <v>37</v>
      </c>
      <c r="X91" s="26" t="s">
        <v>38</v>
      </c>
      <c r="Y91" s="37"/>
      <c r="AA91" s="32" t="str">
        <f>CHAR(CODE(AA88)+1)</f>
        <v>c</v>
      </c>
      <c r="AJ91" s="11" t="s">
        <v>40</v>
      </c>
    </row>
    <row r="92" spans="1:36" ht="18.75" hidden="1">
      <c r="A92" s="23"/>
      <c r="B92" s="56" t="str">
        <f>IF(X92=1,"("&amp;IF(AJ92="","",MID($K$2,3,2)&amp;$L$2&amp;TEXT(J92,"000"))&amp;")",IF(AJ92="","",MID($K$2,3,2)&amp;$L$2&amp;TEXT(J92,"000")))</f>
        <v/>
      </c>
      <c r="C92" s="69" t="str">
        <f>IF(OR(LEFT($AJ92,2)=", ",LEFT($AJ92,2)=": "),RIGHT($AJ92,LEN($AJ92)-2),$AJ92)</f>
        <v/>
      </c>
      <c r="D92" s="69"/>
      <c r="E92" s="69"/>
      <c r="F92" s="69"/>
      <c r="G92" s="69"/>
      <c r="H92" s="69"/>
      <c r="I92" s="60"/>
      <c r="J92" s="11" t="str">
        <f>IF(AJ92="","",MAX($J$33:J91)+1)</f>
        <v/>
      </c>
      <c r="K92" s="36"/>
      <c r="L92" s="38"/>
      <c r="M92" s="11"/>
      <c r="N92" s="11"/>
      <c r="O92" s="11"/>
      <c r="P92" s="11"/>
      <c r="Q92" s="11"/>
      <c r="R92" s="11"/>
      <c r="S92" s="11"/>
      <c r="T92" s="11"/>
      <c r="U92" s="11"/>
      <c r="V92" s="47"/>
      <c r="W92" s="26">
        <f>IF(COUNTIF($L$92:$L92,L92)&gt;1,1,0)</f>
        <v>0</v>
      </c>
      <c r="X92" s="26" t="str">
        <f>IF(U92="","",IF(VALUE($K$2)&gt;VALUE(LEFT(U92,4)),1,0))</f>
        <v/>
      </c>
      <c r="Y92" s="37"/>
      <c r="AJ92" s="58" t="str">
        <f>IF(K92&amp;L92&amp;M92&amp;N92&amp;O92&amp;P92&amp;Q92&amp;R92&amp;S92="","",K92&amp;IF($L92&lt;&gt;"",": "&amp;$L92,"")&amp;IF($M92&lt;&gt;"",", "&amp;$M92,"")&amp;IF($N92&lt;&gt;"",", "&amp;$N92,"")&amp;IF($O92&lt;&gt;"",", "&amp;$O92,"")&amp;IF($P92&lt;&gt;"",", "&amp;$P92,"")&amp;IF($Q92&lt;&gt;"",", "&amp;$Q92,"")&amp;IF($R92&amp;$S92&lt;&gt;"",", "&amp;$R92,"")&amp;IF($S92&lt;&gt;"","("&amp;S92&amp;")","")&amp;IF($T92&lt;&gt;"",", "&amp;$T92,"")&amp;IF($U92&lt;&gt;"",", "&amp;$U92,""))</f>
        <v/>
      </c>
    </row>
    <row r="93" spans="1:36">
      <c r="A93" s="23"/>
      <c r="J93" s="35"/>
      <c r="K93" s="35"/>
      <c r="L93" s="35"/>
      <c r="M93" s="35"/>
      <c r="N93" s="35"/>
      <c r="O93" s="35"/>
      <c r="P93" s="35"/>
      <c r="Q93" s="35"/>
      <c r="R93" s="35"/>
      <c r="S93" s="35"/>
      <c r="T93" s="35"/>
      <c r="V93" s="35"/>
    </row>
    <row r="94" spans="1:36" ht="12.75">
      <c r="A94" s="23"/>
      <c r="B94" s="6" t="str">
        <f>"　　"&amp;AA94&amp;"．一般講演（ポスター）"</f>
        <v>　　d．一般講演（ポスター）</v>
      </c>
      <c r="J94" s="11" t="s">
        <v>27</v>
      </c>
      <c r="K94" s="36" t="s">
        <v>73</v>
      </c>
      <c r="L94" s="11" t="s">
        <v>29</v>
      </c>
      <c r="M94" s="11" t="s">
        <v>74</v>
      </c>
      <c r="N94" s="11" t="s">
        <v>75</v>
      </c>
      <c r="O94" s="11" t="s">
        <v>76</v>
      </c>
      <c r="P94" s="11" t="s">
        <v>77</v>
      </c>
      <c r="Q94" s="11" t="s">
        <v>78</v>
      </c>
      <c r="R94" s="11" t="s">
        <v>31</v>
      </c>
      <c r="S94" s="11" t="s">
        <v>32</v>
      </c>
      <c r="T94" s="11" t="s">
        <v>79</v>
      </c>
      <c r="U94" s="11" t="s">
        <v>80</v>
      </c>
      <c r="V94" s="47"/>
      <c r="W94" s="26" t="s">
        <v>37</v>
      </c>
      <c r="X94" s="26" t="s">
        <v>38</v>
      </c>
      <c r="Y94" s="37"/>
      <c r="AA94" s="32" t="str">
        <f>CHAR(CODE(AA91)+1)</f>
        <v>d</v>
      </c>
      <c r="AJ94" s="11" t="s">
        <v>40</v>
      </c>
    </row>
    <row r="95" spans="1:36" ht="18.75" hidden="1">
      <c r="A95" s="23"/>
      <c r="B95" s="56" t="str">
        <f>IF(X95=1,"("&amp;IF(AJ95="","",MID($K$2,3,2)&amp;$L$2&amp;TEXT(J95,"000"))&amp;")",IF(AJ95="","",MID($K$2,3,2)&amp;$L$2&amp;TEXT(J95,"000")))</f>
        <v/>
      </c>
      <c r="C95" s="69" t="str">
        <f>IF(OR(LEFT($AJ95,2)=", ",LEFT($AJ95,2)=": "),RIGHT($AJ95,LEN($AJ95)-2),$AJ95)</f>
        <v/>
      </c>
      <c r="D95" s="69"/>
      <c r="E95" s="69"/>
      <c r="F95" s="69"/>
      <c r="G95" s="69"/>
      <c r="H95" s="69"/>
      <c r="I95" s="60"/>
      <c r="J95" s="11" t="str">
        <f>IF(AJ95="","",MAX($J$33:J94)+1)</f>
        <v/>
      </c>
      <c r="K95" s="36"/>
      <c r="L95" s="38"/>
      <c r="M95" s="11"/>
      <c r="N95" s="11"/>
      <c r="O95" s="11"/>
      <c r="P95" s="11"/>
      <c r="Q95" s="11"/>
      <c r="R95" s="11"/>
      <c r="S95" s="11"/>
      <c r="T95" s="11"/>
      <c r="U95" s="11"/>
      <c r="V95" s="47"/>
      <c r="W95" s="26">
        <f>IF(COUNTIF($L$95:$L95,L95)&gt;1,1,0)</f>
        <v>0</v>
      </c>
      <c r="X95" s="26" t="str">
        <f>IF(U95="","",IF(VALUE($K$2)&gt;VALUE(LEFT(U95,4)),1,0))</f>
        <v/>
      </c>
      <c r="Y95" s="37"/>
      <c r="AJ95" s="58" t="str">
        <f>IF(K95&amp;L95&amp;M95&amp;N95&amp;O95&amp;P95&amp;Q95&amp;R95&amp;S95="","",K95&amp;IF($L95&lt;&gt;"",": "&amp;$L95,"")&amp;IF($M95&lt;&gt;"",", "&amp;$M95,"")&amp;IF($N95&lt;&gt;"",", "&amp;$N95,"")&amp;IF($O95&lt;&gt;"",", "&amp;$O95,"")&amp;IF($P95&lt;&gt;"",", "&amp;$P95,"")&amp;IF($Q95&lt;&gt;"",", "&amp;$Q95,"")&amp;IF($R95&amp;$S95&lt;&gt;"",", "&amp;$R95,"")&amp;IF($S95&lt;&gt;"","("&amp;S95&amp;")","")&amp;IF($T95&lt;&gt;"",", "&amp;$T95,"")&amp;IF($U95&lt;&gt;"",", "&amp;$U95,""))</f>
        <v/>
      </c>
    </row>
    <row r="96" spans="1:36">
      <c r="A96" s="23"/>
      <c r="J96" s="35"/>
      <c r="K96" s="35"/>
      <c r="L96" s="35"/>
      <c r="M96" s="35"/>
      <c r="N96" s="35"/>
      <c r="O96" s="35"/>
      <c r="P96" s="35"/>
      <c r="Q96" s="35"/>
      <c r="R96" s="35"/>
      <c r="S96" s="35"/>
      <c r="T96" s="35"/>
      <c r="V96" s="35"/>
    </row>
    <row r="97" spans="1:36" ht="12.75">
      <c r="A97" s="23"/>
      <c r="B97" s="6" t="str">
        <f>"　　"&amp;AA97&amp;"．一般講演"</f>
        <v>　　e．一般講演</v>
      </c>
      <c r="J97" s="11" t="s">
        <v>27</v>
      </c>
      <c r="K97" s="36" t="s">
        <v>73</v>
      </c>
      <c r="L97" s="11" t="s">
        <v>29</v>
      </c>
      <c r="M97" s="11" t="s">
        <v>74</v>
      </c>
      <c r="N97" s="11" t="s">
        <v>75</v>
      </c>
      <c r="O97" s="11" t="s">
        <v>76</v>
      </c>
      <c r="P97" s="11" t="s">
        <v>77</v>
      </c>
      <c r="Q97" s="11" t="s">
        <v>78</v>
      </c>
      <c r="R97" s="11" t="s">
        <v>31</v>
      </c>
      <c r="S97" s="11" t="s">
        <v>32</v>
      </c>
      <c r="T97" s="11" t="s">
        <v>79</v>
      </c>
      <c r="U97" s="11" t="s">
        <v>80</v>
      </c>
      <c r="V97" s="47"/>
      <c r="W97" s="26" t="s">
        <v>37</v>
      </c>
      <c r="X97" s="26" t="s">
        <v>38</v>
      </c>
      <c r="Y97" s="37"/>
      <c r="AA97" s="32" t="str">
        <f>CHAR(CODE(AA94)+1)</f>
        <v>e</v>
      </c>
      <c r="AJ97" s="11" t="s">
        <v>40</v>
      </c>
    </row>
    <row r="98" spans="1:36" ht="18.75" hidden="1">
      <c r="A98" s="23"/>
      <c r="B98" s="56" t="str">
        <f>IF(X98=1,"("&amp;IF(AJ98="","",MID($K$2,3,2)&amp;$L$2&amp;TEXT(J98,"000"))&amp;")",IF(AJ98="","",MID($K$2,3,2)&amp;$L$2&amp;TEXT(J98,"000")))</f>
        <v/>
      </c>
      <c r="C98" s="69" t="str">
        <f>IF(OR(LEFT($AJ98,2)=", ",LEFT($AJ98,2)=": "),RIGHT($AJ98,LEN($AJ98)-2),$AJ98)</f>
        <v/>
      </c>
      <c r="D98" s="69"/>
      <c r="E98" s="69"/>
      <c r="F98" s="69"/>
      <c r="G98" s="69"/>
      <c r="H98" s="69"/>
      <c r="I98" s="60"/>
      <c r="J98" s="11" t="str">
        <f>IF(AJ98="","",MAX($J$33:J97)+1)</f>
        <v/>
      </c>
      <c r="K98" s="36"/>
      <c r="L98" s="38"/>
      <c r="M98" s="11"/>
      <c r="N98" s="11"/>
      <c r="O98" s="11"/>
      <c r="P98" s="11"/>
      <c r="Q98" s="11"/>
      <c r="R98" s="11"/>
      <c r="S98" s="11"/>
      <c r="T98" s="11"/>
      <c r="U98" s="11"/>
      <c r="V98" s="47"/>
      <c r="W98" s="26">
        <f>IF(COUNTIF($L$98:$L98,L98)&gt;1,1,0)</f>
        <v>0</v>
      </c>
      <c r="X98" s="26" t="str">
        <f>IF(U98="","",IF(VALUE($K$2)&gt;VALUE(LEFT(U98,4)),1,0))</f>
        <v/>
      </c>
      <c r="Y98" s="37"/>
      <c r="AJ98" s="58" t="str">
        <f>IF(K98&amp;L98&amp;M98&amp;N98&amp;O98&amp;P98&amp;Q98&amp;R98&amp;S98="","",K98&amp;IF($L98&lt;&gt;"",": "&amp;$L98,"")&amp;IF($M98&lt;&gt;"",", "&amp;$M98,"")&amp;IF($N98&lt;&gt;"",", "&amp;$N98,"")&amp;IF($O98&lt;&gt;"",", "&amp;$O98,"")&amp;IF($P98&lt;&gt;"",", "&amp;$P98,"")&amp;IF($Q98&lt;&gt;"",", "&amp;$Q98,"")&amp;IF($R98&amp;$S98&lt;&gt;"",", "&amp;$R98,"")&amp;IF($S98&lt;&gt;"","("&amp;S98&amp;")","")&amp;IF($T98&lt;&gt;"",", "&amp;$T98,"")&amp;IF($U98&lt;&gt;"",", "&amp;$U98,""))</f>
        <v/>
      </c>
    </row>
    <row r="99" spans="1:36">
      <c r="A99" s="23"/>
      <c r="J99" s="35"/>
      <c r="K99" s="35"/>
      <c r="L99" s="35"/>
      <c r="M99" s="35"/>
      <c r="N99" s="35"/>
      <c r="O99" s="35"/>
      <c r="P99" s="35"/>
      <c r="Q99" s="35"/>
      <c r="R99" s="35"/>
      <c r="S99" s="35"/>
      <c r="T99" s="35"/>
      <c r="V99" s="35"/>
    </row>
    <row r="100" spans="1:36" ht="12.75">
      <c r="A100" s="23"/>
      <c r="B100" s="6" t="str">
        <f>"　　"&amp;AA100&amp;"．その他"</f>
        <v>　　f．その他</v>
      </c>
      <c r="J100" s="11" t="s">
        <v>27</v>
      </c>
      <c r="K100" s="36" t="s">
        <v>73</v>
      </c>
      <c r="L100" s="11" t="s">
        <v>29</v>
      </c>
      <c r="M100" s="11" t="s">
        <v>74</v>
      </c>
      <c r="N100" s="11" t="s">
        <v>75</v>
      </c>
      <c r="O100" s="11" t="s">
        <v>76</v>
      </c>
      <c r="P100" s="11" t="s">
        <v>77</v>
      </c>
      <c r="Q100" s="11" t="s">
        <v>78</v>
      </c>
      <c r="R100" s="11" t="s">
        <v>31</v>
      </c>
      <c r="S100" s="11" t="s">
        <v>32</v>
      </c>
      <c r="T100" s="11" t="s">
        <v>79</v>
      </c>
      <c r="U100" s="11" t="s">
        <v>80</v>
      </c>
      <c r="V100" s="47"/>
      <c r="W100" s="26" t="s">
        <v>37</v>
      </c>
      <c r="X100" s="26" t="s">
        <v>38</v>
      </c>
      <c r="Y100" s="37"/>
      <c r="AA100" s="32" t="str">
        <f>CHAR(CODE(AA97)+1)</f>
        <v>f</v>
      </c>
      <c r="AJ100" s="11" t="s">
        <v>40</v>
      </c>
    </row>
    <row r="101" spans="1:36" ht="18.75" hidden="1">
      <c r="A101" s="23"/>
      <c r="B101" s="56" t="str">
        <f>IF(X101=1,"("&amp;IF(AJ101="","",MID($K$2,3,2)&amp;$L$2&amp;TEXT(J101,"000"))&amp;")",IF(AJ101="","",MID($K$2,3,2)&amp;$L$2&amp;TEXT(J101,"000")))</f>
        <v/>
      </c>
      <c r="C101" s="69" t="str">
        <f>IF(OR(LEFT($AJ101,2)=", ",LEFT($AJ101,2)=": "),RIGHT($AJ101,LEN($AJ101)-2),$AJ101)</f>
        <v/>
      </c>
      <c r="D101" s="69"/>
      <c r="E101" s="69"/>
      <c r="F101" s="69"/>
      <c r="G101" s="69"/>
      <c r="H101" s="69"/>
      <c r="I101" s="60"/>
      <c r="J101" s="11" t="str">
        <f>IF(AJ101="","",MAX($J$33:J100)+1)</f>
        <v/>
      </c>
      <c r="K101" s="36"/>
      <c r="L101" s="38"/>
      <c r="M101" s="11"/>
      <c r="N101" s="11"/>
      <c r="O101" s="11"/>
      <c r="P101" s="11"/>
      <c r="Q101" s="11"/>
      <c r="R101" s="11"/>
      <c r="S101" s="11"/>
      <c r="T101" s="11"/>
      <c r="U101" s="11"/>
      <c r="V101" s="47"/>
      <c r="W101" s="26">
        <f>IF(COUNTIF($L$101:$L101,L101)&gt;1,1,0)</f>
        <v>0</v>
      </c>
      <c r="X101" s="26" t="str">
        <f>IF(U101="","",IF(VALUE($K$2)&gt;VALUE(LEFT(U101,4)),1,0))</f>
        <v/>
      </c>
      <c r="Y101" s="37"/>
      <c r="AJ101" s="58" t="str">
        <f>IF(K101&amp;L101&amp;M101&amp;N101&amp;O101&amp;P101&amp;Q101&amp;R101&amp;S101="","",K101&amp;IF($L101&lt;&gt;"",": "&amp;$L101,"")&amp;IF($M101&lt;&gt;"",", "&amp;$M101,"")&amp;IF($N101&lt;&gt;"",", "&amp;$N101,"")&amp;IF($O101&lt;&gt;"",", "&amp;$O101,"")&amp;IF($P101&lt;&gt;"",", "&amp;$P101,"")&amp;IF($Q101&lt;&gt;"",", "&amp;$Q101,"")&amp;IF($R101&amp;$S101&lt;&gt;"",", "&amp;$R101,"")&amp;IF($S101&lt;&gt;"","("&amp;S101&amp;")","")&amp;IF($T101&lt;&gt;"",", "&amp;$T101,"")&amp;IF($U101&lt;&gt;"",", "&amp;$U101,""))</f>
        <v/>
      </c>
    </row>
    <row r="102" spans="1:36" ht="12.75">
      <c r="A102" s="23"/>
      <c r="B102" s="6"/>
      <c r="J102" s="35"/>
      <c r="K102" s="35"/>
      <c r="L102" s="35"/>
      <c r="M102" s="35"/>
      <c r="N102" s="35"/>
      <c r="O102" s="35"/>
      <c r="P102" s="35"/>
      <c r="Q102" s="35"/>
      <c r="R102" s="35"/>
      <c r="S102" s="35"/>
      <c r="T102" s="35"/>
      <c r="V102" s="35"/>
    </row>
    <row r="103" spans="1:36" ht="12.75">
      <c r="B103" s="6" t="s">
        <v>81</v>
      </c>
      <c r="J103" s="35"/>
      <c r="K103" s="35"/>
      <c r="L103" s="35"/>
      <c r="M103" s="35"/>
      <c r="N103" s="35"/>
      <c r="O103" s="35"/>
      <c r="P103" s="35"/>
      <c r="Q103" s="35"/>
      <c r="R103" s="35"/>
      <c r="S103" s="35"/>
      <c r="T103" s="35"/>
      <c r="V103" s="35"/>
      <c r="Z103" s="32">
        <f>MAX(Z83:Z102)+1</f>
        <v>2</v>
      </c>
      <c r="AE103" s="33"/>
    </row>
    <row r="104" spans="1:36" ht="12.75">
      <c r="A104" s="23"/>
      <c r="B104" s="6" t="str">
        <f>"　　"&amp;AA104&amp;"．招待・特別講演等"</f>
        <v>　　a．招待・特別講演等</v>
      </c>
      <c r="J104" s="11" t="s">
        <v>27</v>
      </c>
      <c r="K104" s="36" t="s">
        <v>73</v>
      </c>
      <c r="L104" s="11" t="s">
        <v>29</v>
      </c>
      <c r="M104" s="11" t="s">
        <v>74</v>
      </c>
      <c r="N104" s="11" t="s">
        <v>75</v>
      </c>
      <c r="O104" s="11" t="s">
        <v>76</v>
      </c>
      <c r="P104" s="11" t="s">
        <v>77</v>
      </c>
      <c r="Q104" s="11" t="s">
        <v>78</v>
      </c>
      <c r="R104" s="11" t="s">
        <v>31</v>
      </c>
      <c r="S104" s="11" t="s">
        <v>32</v>
      </c>
      <c r="T104" s="11" t="s">
        <v>79</v>
      </c>
      <c r="U104" s="11" t="s">
        <v>80</v>
      </c>
      <c r="V104" s="47"/>
      <c r="W104" s="26" t="s">
        <v>37</v>
      </c>
      <c r="X104" s="26" t="s">
        <v>38</v>
      </c>
      <c r="Y104" s="37"/>
      <c r="AA104" s="32" t="s">
        <v>39</v>
      </c>
      <c r="AE104" s="33"/>
      <c r="AJ104" s="11" t="s">
        <v>40</v>
      </c>
    </row>
    <row r="105" spans="1:36" ht="18.75" hidden="1">
      <c r="A105" s="23"/>
      <c r="B105" s="56" t="str">
        <f>IF(X105=1,"("&amp;IF(AJ105="","",MID($K$2,3,2)&amp;$L$2&amp;TEXT(J105,"000"))&amp;")",IF(AJ105="","",MID($K$2,3,2)&amp;$L$2&amp;TEXT(J105,"000")))</f>
        <v/>
      </c>
      <c r="C105" s="69" t="str">
        <f>IF(OR(LEFT($AJ105,2)=", ",LEFT($AJ105,2)=": "),RIGHT($AJ105,LEN($AJ105)-2),$AJ105)</f>
        <v/>
      </c>
      <c r="D105" s="69"/>
      <c r="E105" s="69"/>
      <c r="F105" s="69"/>
      <c r="G105" s="69"/>
      <c r="H105" s="69"/>
      <c r="I105" s="60"/>
      <c r="J105" s="11" t="str">
        <f>IF(AJ105="","",MAX($J$33:J104)+1)</f>
        <v/>
      </c>
      <c r="K105" s="36"/>
      <c r="L105" s="38"/>
      <c r="M105" s="11"/>
      <c r="N105" s="11"/>
      <c r="O105" s="11"/>
      <c r="P105" s="11"/>
      <c r="Q105" s="11"/>
      <c r="R105" s="11"/>
      <c r="S105" s="11"/>
      <c r="T105" s="11"/>
      <c r="U105" s="11"/>
      <c r="V105" s="47"/>
      <c r="W105" s="26">
        <f>IF(COUNTIF($L$105:$L105,L105)&gt;1,1,0)</f>
        <v>0</v>
      </c>
      <c r="X105" s="26" t="str">
        <f>IF(U105="","",IF(VALUE($K$2)&gt;VALUE(LEFT(U105,4)),1,0))</f>
        <v/>
      </c>
      <c r="Y105" s="37"/>
      <c r="AE105" s="33"/>
      <c r="AJ105" s="58" t="str">
        <f>IF(K105&amp;L105&amp;M105&amp;N105&amp;O105&amp;P105&amp;Q105&amp;R105&amp;S105="","",K105&amp;IF($L105&lt;&gt;"",": "&amp;$L105,"")&amp;IF($M105&lt;&gt;"",", "&amp;$M105,"")&amp;IF($N105&lt;&gt;"",", "&amp;$N105,"")&amp;IF($O105&lt;&gt;"",", "&amp;$O105,"")&amp;IF($P105&lt;&gt;"",", "&amp;$P105,"")&amp;IF($Q105&lt;&gt;"",", "&amp;$Q105,"")&amp;IF($R105&amp;$S105&lt;&gt;"",", "&amp;$R105,"")&amp;IF($S105&lt;&gt;"","("&amp;S105&amp;")","")&amp;IF($T105&lt;&gt;"",", "&amp;$T105,"")&amp;IF($U105&lt;&gt;"",", "&amp;$U105,""))</f>
        <v/>
      </c>
    </row>
    <row r="106" spans="1:36">
      <c r="A106" s="23"/>
      <c r="J106" s="35"/>
      <c r="K106" s="35"/>
      <c r="L106" s="35"/>
      <c r="M106" s="35"/>
      <c r="N106" s="35"/>
      <c r="O106" s="35"/>
      <c r="P106" s="35"/>
      <c r="Q106" s="35"/>
      <c r="R106" s="35"/>
      <c r="S106" s="35"/>
      <c r="T106" s="35"/>
      <c r="V106" s="35"/>
      <c r="AE106" s="33"/>
    </row>
    <row r="107" spans="1:36" ht="12.75">
      <c r="A107" s="23"/>
      <c r="B107" s="6" t="str">
        <f>"　　"&amp;AA107&amp;"．シンポジスト・パネリスト等"</f>
        <v>　　b．シンポジスト・パネリスト等</v>
      </c>
      <c r="J107" s="11" t="s">
        <v>27</v>
      </c>
      <c r="K107" s="36" t="s">
        <v>73</v>
      </c>
      <c r="L107" s="11" t="s">
        <v>29</v>
      </c>
      <c r="M107" s="11" t="s">
        <v>74</v>
      </c>
      <c r="N107" s="11" t="s">
        <v>75</v>
      </c>
      <c r="O107" s="11" t="s">
        <v>76</v>
      </c>
      <c r="P107" s="11" t="s">
        <v>77</v>
      </c>
      <c r="Q107" s="11" t="s">
        <v>78</v>
      </c>
      <c r="R107" s="11" t="s">
        <v>31</v>
      </c>
      <c r="S107" s="11" t="s">
        <v>32</v>
      </c>
      <c r="T107" s="11" t="s">
        <v>79</v>
      </c>
      <c r="U107" s="11" t="s">
        <v>80</v>
      </c>
      <c r="V107" s="47"/>
      <c r="W107" s="26" t="s">
        <v>37</v>
      </c>
      <c r="X107" s="26" t="s">
        <v>38</v>
      </c>
      <c r="Y107" s="37"/>
      <c r="AA107" s="32" t="str">
        <f>CHAR(CODE(AA104)+1)</f>
        <v>b</v>
      </c>
      <c r="AE107" s="33"/>
      <c r="AJ107" s="11" t="s">
        <v>40</v>
      </c>
    </row>
    <row r="108" spans="1:36" ht="18.75" hidden="1">
      <c r="A108" s="23"/>
      <c r="B108" s="56" t="str">
        <f>IF(X108=1,"("&amp;IF(AJ108="","",MID($K$2,3,2)&amp;$L$2&amp;TEXT(J108,"000"))&amp;")",IF(AJ108="","",MID($K$2,3,2)&amp;$L$2&amp;TEXT(J108,"000")))</f>
        <v/>
      </c>
      <c r="C108" s="69" t="str">
        <f>IF(OR(LEFT($AJ108,2)=", ",LEFT($AJ108,2)=": "),RIGHT($AJ108,LEN($AJ108)-2),$AJ108)</f>
        <v/>
      </c>
      <c r="D108" s="69"/>
      <c r="E108" s="69"/>
      <c r="F108" s="69"/>
      <c r="G108" s="69"/>
      <c r="H108" s="69"/>
      <c r="I108" s="60"/>
      <c r="J108" s="11" t="str">
        <f>IF(AJ108="","",MAX($J$33:J107)+1)</f>
        <v/>
      </c>
      <c r="K108" s="36"/>
      <c r="L108" s="38"/>
      <c r="M108" s="11"/>
      <c r="N108" s="11"/>
      <c r="O108" s="11"/>
      <c r="P108" s="11"/>
      <c r="Q108" s="11"/>
      <c r="R108" s="11"/>
      <c r="S108" s="11"/>
      <c r="T108" s="11"/>
      <c r="U108" s="11"/>
      <c r="V108" s="47"/>
      <c r="W108" s="26">
        <f>IF(COUNTIF($L$108:$L108,L108)&gt;1,1,0)</f>
        <v>0</v>
      </c>
      <c r="X108" s="26" t="str">
        <f>IF(U108="","",IF(VALUE($K$2)&gt;VALUE(LEFT(U108,4)),1,0))</f>
        <v/>
      </c>
      <c r="Y108" s="37"/>
      <c r="AE108" s="33"/>
      <c r="AJ108" s="58" t="str">
        <f>IF(K108&amp;L108&amp;M108&amp;N108&amp;O108&amp;P108&amp;Q108&amp;R108&amp;S108="","",K108&amp;IF($L108&lt;&gt;"",": "&amp;$L108,"")&amp;IF($M108&lt;&gt;"",", "&amp;$M108,"")&amp;IF($N108&lt;&gt;"",", "&amp;$N108,"")&amp;IF($O108&lt;&gt;"",", "&amp;$O108,"")&amp;IF($P108&lt;&gt;"",", "&amp;$P108,"")&amp;IF($Q108&lt;&gt;"",", "&amp;$Q108,"")&amp;IF($R108&amp;$S108&lt;&gt;"",", "&amp;$R108,"")&amp;IF($S108&lt;&gt;"","("&amp;S108&amp;")","")&amp;IF($T108&lt;&gt;"",", "&amp;$T108,"")&amp;IF($U108&lt;&gt;"",", "&amp;$U108,""))</f>
        <v/>
      </c>
    </row>
    <row r="109" spans="1:36">
      <c r="A109" s="23"/>
      <c r="J109" s="35"/>
      <c r="K109" s="35"/>
      <c r="L109" s="35"/>
      <c r="M109" s="35"/>
      <c r="N109" s="35"/>
      <c r="O109" s="35"/>
      <c r="P109" s="35"/>
      <c r="Q109" s="35"/>
      <c r="R109" s="35"/>
      <c r="S109" s="35"/>
      <c r="T109" s="35"/>
      <c r="V109" s="35"/>
      <c r="AE109" s="33"/>
    </row>
    <row r="110" spans="1:36" ht="12.75">
      <c r="A110" s="23"/>
      <c r="B110" s="6" t="str">
        <f>"　　"&amp;AA110&amp;"． 一般講演（口演）"</f>
        <v>　　c． 一般講演（口演）</v>
      </c>
      <c r="J110" s="11" t="s">
        <v>27</v>
      </c>
      <c r="K110" s="36" t="s">
        <v>73</v>
      </c>
      <c r="L110" s="11" t="s">
        <v>29</v>
      </c>
      <c r="M110" s="11" t="s">
        <v>74</v>
      </c>
      <c r="N110" s="11" t="s">
        <v>75</v>
      </c>
      <c r="O110" s="11" t="s">
        <v>76</v>
      </c>
      <c r="P110" s="11" t="s">
        <v>77</v>
      </c>
      <c r="Q110" s="11" t="s">
        <v>78</v>
      </c>
      <c r="R110" s="11" t="s">
        <v>31</v>
      </c>
      <c r="S110" s="11" t="s">
        <v>32</v>
      </c>
      <c r="T110" s="11" t="s">
        <v>79</v>
      </c>
      <c r="U110" s="11" t="s">
        <v>80</v>
      </c>
      <c r="V110" s="47"/>
      <c r="W110" s="26" t="s">
        <v>37</v>
      </c>
      <c r="X110" s="26" t="s">
        <v>38</v>
      </c>
      <c r="Y110" s="37"/>
      <c r="AA110" s="32" t="str">
        <f>CHAR(CODE(AA107)+1)</f>
        <v>c</v>
      </c>
      <c r="AE110" s="33"/>
      <c r="AJ110" s="11" t="s">
        <v>40</v>
      </c>
    </row>
    <row r="111" spans="1:36" ht="18.75" hidden="1">
      <c r="A111" s="23"/>
      <c r="B111" s="56" t="str">
        <f>IF(X111=1,"("&amp;IF(AJ111="","",MID($K$2,3,2)&amp;$L$2&amp;TEXT(J111,"000"))&amp;")",IF(AJ111="","",MID($K$2,3,2)&amp;$L$2&amp;TEXT(J111,"000")))</f>
        <v/>
      </c>
      <c r="C111" s="69" t="str">
        <f>IF(OR(LEFT($AJ111,2)=", ",LEFT($AJ111,2)=": "),RIGHT($AJ111,LEN($AJ111)-2),$AJ111)</f>
        <v/>
      </c>
      <c r="D111" s="69"/>
      <c r="E111" s="69"/>
      <c r="F111" s="69"/>
      <c r="G111" s="69"/>
      <c r="H111" s="69"/>
      <c r="I111" s="60"/>
      <c r="J111" s="11" t="str">
        <f>IF(AJ111="","",MAX($J$33:J110)+1)</f>
        <v/>
      </c>
      <c r="K111" s="36"/>
      <c r="L111" s="38"/>
      <c r="M111" s="11"/>
      <c r="N111" s="11"/>
      <c r="O111" s="11"/>
      <c r="P111" s="11"/>
      <c r="Q111" s="11"/>
      <c r="R111" s="11"/>
      <c r="S111" s="11"/>
      <c r="T111" s="11"/>
      <c r="U111" s="11"/>
      <c r="V111" s="47"/>
      <c r="W111" s="26">
        <f>IF(COUNTIF($L$111:$L111,L111)&gt;1,1,0)</f>
        <v>0</v>
      </c>
      <c r="X111" s="26" t="str">
        <f>IF(U111="","",IF(VALUE($K$2)&gt;VALUE(LEFT(U111,4)),1,0))</f>
        <v/>
      </c>
      <c r="Y111" s="37"/>
      <c r="AE111" s="33"/>
      <c r="AJ111" s="58" t="str">
        <f>IF(K111&amp;L111&amp;M111&amp;N111&amp;O111&amp;P111&amp;Q111&amp;R111&amp;S111="","",K111&amp;IF($L111&lt;&gt;"",": "&amp;$L111,"")&amp;IF($M111&lt;&gt;"",", "&amp;$M111,"")&amp;IF($N111&lt;&gt;"",", "&amp;$N111,"")&amp;IF($O111&lt;&gt;"",", "&amp;$O111,"")&amp;IF($P111&lt;&gt;"",", "&amp;$P111,"")&amp;IF($Q111&lt;&gt;"",", "&amp;$Q111,"")&amp;IF($R111&amp;$S111&lt;&gt;"",", "&amp;$R111,"")&amp;IF($S111&lt;&gt;"","("&amp;S111&amp;")","")&amp;IF($T111&lt;&gt;"",", "&amp;$T111,"")&amp;IF($U111&lt;&gt;"",", "&amp;$U111,""))</f>
        <v/>
      </c>
    </row>
    <row r="112" spans="1:36">
      <c r="A112" s="23"/>
      <c r="J112" s="35"/>
      <c r="K112" s="35"/>
      <c r="L112" s="35"/>
      <c r="M112" s="35"/>
      <c r="N112" s="35"/>
      <c r="O112" s="35"/>
      <c r="P112" s="35"/>
      <c r="Q112" s="35"/>
      <c r="R112" s="35"/>
      <c r="S112" s="35"/>
      <c r="T112" s="35"/>
      <c r="V112" s="35"/>
      <c r="AE112" s="33"/>
    </row>
    <row r="113" spans="1:36" ht="12.75">
      <c r="A113" s="23"/>
      <c r="B113" s="6" t="str">
        <f>"　　"&amp;AA113&amp;"． 一般講演（ポスター）"</f>
        <v>　　d． 一般講演（ポスター）</v>
      </c>
      <c r="J113" s="11" t="s">
        <v>27</v>
      </c>
      <c r="K113" s="36" t="s">
        <v>73</v>
      </c>
      <c r="L113" s="11" t="s">
        <v>29</v>
      </c>
      <c r="M113" s="11" t="s">
        <v>74</v>
      </c>
      <c r="N113" s="11" t="s">
        <v>75</v>
      </c>
      <c r="O113" s="11" t="s">
        <v>76</v>
      </c>
      <c r="P113" s="11" t="s">
        <v>77</v>
      </c>
      <c r="Q113" s="11" t="s">
        <v>78</v>
      </c>
      <c r="R113" s="11" t="s">
        <v>31</v>
      </c>
      <c r="S113" s="11" t="s">
        <v>32</v>
      </c>
      <c r="T113" s="11" t="s">
        <v>79</v>
      </c>
      <c r="U113" s="11" t="s">
        <v>80</v>
      </c>
      <c r="V113" s="47"/>
      <c r="W113" s="26" t="s">
        <v>37</v>
      </c>
      <c r="X113" s="26" t="s">
        <v>38</v>
      </c>
      <c r="Y113" s="37"/>
      <c r="AA113" s="32" t="str">
        <f>CHAR(CODE(AA110)+1)</f>
        <v>d</v>
      </c>
      <c r="AE113" s="33"/>
      <c r="AJ113" s="11" t="s">
        <v>40</v>
      </c>
    </row>
    <row r="114" spans="1:36" ht="18.75" hidden="1">
      <c r="A114" s="23"/>
      <c r="B114" s="56" t="str">
        <f>IF(X114=1,"("&amp;IF(AJ114="","",MID($K$2,3,2)&amp;$L$2&amp;TEXT(J114,"000"))&amp;")",IF(AJ114="","",MID($K$2,3,2)&amp;$L$2&amp;TEXT(J114,"000")))</f>
        <v/>
      </c>
      <c r="C114" s="69" t="str">
        <f>IF(OR(LEFT($AJ114,2)=", ",LEFT($AJ114,2)=": "),RIGHT($AJ114,LEN($AJ114)-2),$AJ114)</f>
        <v/>
      </c>
      <c r="D114" s="69"/>
      <c r="E114" s="69"/>
      <c r="F114" s="69"/>
      <c r="G114" s="69"/>
      <c r="H114" s="69"/>
      <c r="I114" s="60"/>
      <c r="J114" s="11" t="str">
        <f>IF(AJ114="","",MAX($J$33:J113)+1)</f>
        <v/>
      </c>
      <c r="K114" s="36"/>
      <c r="L114" s="38"/>
      <c r="M114" s="11"/>
      <c r="N114" s="11"/>
      <c r="O114" s="11"/>
      <c r="P114" s="11"/>
      <c r="Q114" s="11"/>
      <c r="R114" s="11"/>
      <c r="S114" s="11"/>
      <c r="T114" s="11"/>
      <c r="U114" s="11"/>
      <c r="V114" s="47"/>
      <c r="W114" s="26">
        <f>IF(COUNTIF($L$114:$L114,L114)&gt;1,1,0)</f>
        <v>0</v>
      </c>
      <c r="X114" s="26" t="str">
        <f>IF(U114="","",IF(VALUE($K$2)&gt;VALUE(LEFT(U114,4)),1,0))</f>
        <v/>
      </c>
      <c r="Y114" s="37"/>
      <c r="AE114" s="33"/>
      <c r="AJ114" s="58" t="str">
        <f>IF(K114&amp;L114&amp;M114&amp;N114&amp;O114&amp;P114&amp;Q114&amp;R114&amp;S114="","",K114&amp;IF($L114&lt;&gt;"",": "&amp;$L114,"")&amp;IF($M114&lt;&gt;"",", "&amp;$M114,"")&amp;IF($N114&lt;&gt;"",", "&amp;$N114,"")&amp;IF($O114&lt;&gt;"",", "&amp;$O114,"")&amp;IF($P114&lt;&gt;"",", "&amp;$P114,"")&amp;IF($Q114&lt;&gt;"",", "&amp;$Q114,"")&amp;IF($R114&amp;$S114&lt;&gt;"",", "&amp;$R114,"")&amp;IF($S114&lt;&gt;"","("&amp;S114&amp;")","")&amp;IF($T114&lt;&gt;"",", "&amp;$T114,"")&amp;IF($U114&lt;&gt;"",", "&amp;$U114,""))</f>
        <v/>
      </c>
    </row>
    <row r="115" spans="1:36">
      <c r="A115" s="23"/>
      <c r="J115" s="35"/>
      <c r="K115" s="35"/>
      <c r="L115" s="35"/>
      <c r="M115" s="35"/>
      <c r="N115" s="35"/>
      <c r="O115" s="35"/>
      <c r="P115" s="35"/>
      <c r="Q115" s="35"/>
      <c r="R115" s="35"/>
      <c r="S115" s="35"/>
      <c r="T115" s="35"/>
      <c r="V115" s="35"/>
      <c r="AE115" s="33"/>
    </row>
    <row r="116" spans="1:36" ht="12.75">
      <c r="A116" s="23"/>
      <c r="B116" s="6" t="str">
        <f>"　　"&amp;AA116&amp;"． 一般講演"</f>
        <v>　　e． 一般講演</v>
      </c>
      <c r="J116" s="11" t="s">
        <v>27</v>
      </c>
      <c r="K116" s="36" t="s">
        <v>73</v>
      </c>
      <c r="L116" s="11" t="s">
        <v>29</v>
      </c>
      <c r="M116" s="11" t="s">
        <v>74</v>
      </c>
      <c r="N116" s="11" t="s">
        <v>75</v>
      </c>
      <c r="O116" s="11" t="s">
        <v>76</v>
      </c>
      <c r="P116" s="11" t="s">
        <v>77</v>
      </c>
      <c r="Q116" s="11" t="s">
        <v>78</v>
      </c>
      <c r="R116" s="11" t="s">
        <v>31</v>
      </c>
      <c r="S116" s="11" t="s">
        <v>32</v>
      </c>
      <c r="T116" s="11" t="s">
        <v>79</v>
      </c>
      <c r="U116" s="11" t="s">
        <v>80</v>
      </c>
      <c r="V116" s="47"/>
      <c r="W116" s="26" t="s">
        <v>37</v>
      </c>
      <c r="X116" s="26" t="s">
        <v>38</v>
      </c>
      <c r="Y116" s="37"/>
      <c r="AA116" s="32" t="str">
        <f>CHAR(CODE(AA113)+1)</f>
        <v>e</v>
      </c>
      <c r="AE116" s="33"/>
      <c r="AJ116" s="11" t="s">
        <v>40</v>
      </c>
    </row>
    <row r="117" spans="1:36" ht="18.75" hidden="1">
      <c r="A117" s="23"/>
      <c r="B117" s="56" t="str">
        <f>IF(X117=1,"("&amp;IF(AJ117="","",MID($K$2,3,2)&amp;$L$2&amp;TEXT(J117,"000"))&amp;")",IF(AJ117="","",MID($K$2,3,2)&amp;$L$2&amp;TEXT(J117,"000")))</f>
        <v/>
      </c>
      <c r="C117" s="69" t="str">
        <f>IF(OR(LEFT($AJ117,2)=", ",LEFT($AJ117,2)=": "),RIGHT($AJ117,LEN($AJ117)-2),$AJ117)</f>
        <v/>
      </c>
      <c r="D117" s="69"/>
      <c r="E117" s="69"/>
      <c r="F117" s="69"/>
      <c r="G117" s="69"/>
      <c r="H117" s="69"/>
      <c r="I117" s="60"/>
      <c r="J117" s="11" t="str">
        <f>IF(AJ117="","",MAX($J$33:J116)+1)</f>
        <v/>
      </c>
      <c r="K117" s="36"/>
      <c r="L117" s="38"/>
      <c r="M117" s="11"/>
      <c r="N117" s="11"/>
      <c r="O117" s="11"/>
      <c r="P117" s="11"/>
      <c r="Q117" s="11"/>
      <c r="R117" s="11"/>
      <c r="S117" s="11"/>
      <c r="T117" s="11"/>
      <c r="U117" s="11"/>
      <c r="V117" s="47"/>
      <c r="W117" s="26">
        <f>IF(COUNTIF($L$117:$L117,L117)&gt;1,1,0)</f>
        <v>0</v>
      </c>
      <c r="X117" s="26" t="str">
        <f>IF(U117="","",IF(VALUE($K$2)&gt;VALUE(LEFT(U117,4)),1,0))</f>
        <v/>
      </c>
      <c r="Y117" s="37"/>
      <c r="AE117" s="33"/>
      <c r="AJ117" s="58" t="str">
        <f>IF(K117&amp;L117&amp;M117&amp;N117&amp;O117&amp;P117&amp;Q117&amp;R117&amp;S117="","",K117&amp;IF($L117&lt;&gt;"",": "&amp;$L117,"")&amp;IF($M117&lt;&gt;"",", "&amp;$M117,"")&amp;IF($N117&lt;&gt;"",", "&amp;$N117,"")&amp;IF($O117&lt;&gt;"",", "&amp;$O117,"")&amp;IF($P117&lt;&gt;"",", "&amp;$P117,"")&amp;IF($Q117&lt;&gt;"",", "&amp;$Q117,"")&amp;IF($R117&amp;$S117&lt;&gt;"",", "&amp;$R117,"")&amp;IF($S117&lt;&gt;"","("&amp;S117&amp;")","")&amp;IF($T117&lt;&gt;"",", "&amp;$T117,"")&amp;IF($U117&lt;&gt;"",", "&amp;$U117,""))</f>
        <v/>
      </c>
    </row>
    <row r="118" spans="1:36">
      <c r="A118" s="23"/>
      <c r="J118" s="35"/>
      <c r="K118" s="35"/>
      <c r="L118" s="35"/>
      <c r="M118" s="35"/>
      <c r="N118" s="35"/>
      <c r="O118" s="35"/>
      <c r="P118" s="35"/>
      <c r="Q118" s="35"/>
      <c r="R118" s="35"/>
      <c r="S118" s="35"/>
      <c r="T118" s="35"/>
      <c r="V118" s="35"/>
      <c r="AE118" s="33"/>
    </row>
    <row r="119" spans="1:36" ht="12.75">
      <c r="A119" s="23"/>
      <c r="B119" s="6" t="str">
        <f>"　　"&amp;AA119&amp;"． その他"</f>
        <v>　　f． その他</v>
      </c>
      <c r="J119" s="11" t="s">
        <v>27</v>
      </c>
      <c r="K119" s="36" t="s">
        <v>73</v>
      </c>
      <c r="L119" s="11" t="s">
        <v>29</v>
      </c>
      <c r="M119" s="11" t="s">
        <v>74</v>
      </c>
      <c r="N119" s="11" t="s">
        <v>75</v>
      </c>
      <c r="O119" s="11" t="s">
        <v>76</v>
      </c>
      <c r="P119" s="11" t="s">
        <v>77</v>
      </c>
      <c r="Q119" s="11" t="s">
        <v>78</v>
      </c>
      <c r="R119" s="11" t="s">
        <v>31</v>
      </c>
      <c r="S119" s="11" t="s">
        <v>32</v>
      </c>
      <c r="T119" s="11" t="s">
        <v>79</v>
      </c>
      <c r="U119" s="11" t="s">
        <v>80</v>
      </c>
      <c r="V119" s="47"/>
      <c r="W119" s="26" t="s">
        <v>37</v>
      </c>
      <c r="X119" s="26" t="s">
        <v>38</v>
      </c>
      <c r="Y119" s="37"/>
      <c r="AA119" s="32" t="str">
        <f>CHAR(CODE(AA116)+1)</f>
        <v>f</v>
      </c>
      <c r="AE119" s="33"/>
      <c r="AJ119" s="11" t="s">
        <v>40</v>
      </c>
    </row>
    <row r="120" spans="1:36" ht="42">
      <c r="A120" s="23"/>
      <c r="B120" s="56" t="str">
        <f>IF(X120=1,"("&amp;IF(AJ120="","",MID($K$2,3,2)&amp;$L$2&amp;TEXT(J120,"000"))&amp;")",IF(AJ120="","",MID($K$2,3,2)&amp;$L$2&amp;TEXT(J120,"000")))</f>
        <v>23004</v>
      </c>
      <c r="C120" s="69" t="str">
        <f>IF(OR(LEFT($AJ120,2)=", ",LEFT($AJ120,2)=": "),RIGHT($AJ120,LEN($AJ120)-2),$AJ120)</f>
        <v>近田真美子, 西村高宏: チーム医療における哲学対話の可能性, 日本精神保健看護学会第33回学術集会・総会, 神戸市, 20230513</v>
      </c>
      <c r="D120" s="69"/>
      <c r="E120" s="69"/>
      <c r="F120" s="69"/>
      <c r="G120" s="69"/>
      <c r="H120" s="69"/>
      <c r="I120" s="60" t="s">
        <v>54</v>
      </c>
      <c r="J120" s="11">
        <f>IF(AJ120="","",MAX($J$33:J119)+1)</f>
        <v>4</v>
      </c>
      <c r="K120" s="36" t="s">
        <v>82</v>
      </c>
      <c r="L120" s="38" t="s">
        <v>83</v>
      </c>
      <c r="M120" s="11" t="s">
        <v>84</v>
      </c>
      <c r="N120" s="11"/>
      <c r="O120" s="11" t="s">
        <v>85</v>
      </c>
      <c r="P120" s="11">
        <v>20230513</v>
      </c>
      <c r="Q120" s="11"/>
      <c r="R120" s="11"/>
      <c r="S120" s="11"/>
      <c r="T120" s="11"/>
      <c r="U120" s="11"/>
      <c r="V120" s="47"/>
      <c r="W120" s="26">
        <f>IF(COUNTIF($L$120:$L120,L120)&gt;1,1,0)</f>
        <v>0</v>
      </c>
      <c r="X120" s="26" t="str">
        <f>IF(U120="","",IF(VALUE($K$2)&gt;VALUE(LEFT(U120,4)),1,0))</f>
        <v/>
      </c>
      <c r="Y120" s="37"/>
      <c r="AE120" s="33"/>
      <c r="AJ120" s="58" t="str">
        <f>IF(K120&amp;L120&amp;M120&amp;N120&amp;O120&amp;P120&amp;Q120&amp;R120&amp;S120="","",K120&amp;IF($L120&lt;&gt;"",": "&amp;$L120,"")&amp;IF($M120&lt;&gt;"",", "&amp;$M120,"")&amp;IF($N120&lt;&gt;"",", "&amp;$N120,"")&amp;IF($O120&lt;&gt;"",", "&amp;$O120,"")&amp;IF($P120&lt;&gt;"",", "&amp;$P120,"")&amp;IF($Q120&lt;&gt;"",", "&amp;$Q120,"")&amp;IF($R120&amp;$S120&lt;&gt;"",", "&amp;$R120,"")&amp;IF($S120&lt;&gt;"","("&amp;S120&amp;")","")&amp;IF($T120&lt;&gt;"",", "&amp;$T120,"")&amp;IF($U120&lt;&gt;"",", "&amp;$U120,""))</f>
        <v>近田真美子, 西村高宏: チーム医療における哲学対話の可能性, 日本精神保健看護学会第33回学術集会・総会, 神戸市, 20230513</v>
      </c>
    </row>
    <row r="121" spans="1:36">
      <c r="A121" s="23"/>
      <c r="J121" s="35"/>
      <c r="K121" s="35"/>
      <c r="L121" s="35"/>
      <c r="M121" s="35"/>
      <c r="N121" s="35"/>
      <c r="O121" s="35"/>
      <c r="P121" s="35"/>
      <c r="Q121" s="35"/>
      <c r="R121" s="35"/>
      <c r="S121" s="35"/>
      <c r="T121" s="35"/>
      <c r="V121" s="35"/>
      <c r="AE121" s="33"/>
    </row>
    <row r="122" spans="1:36" ht="12.75">
      <c r="B122" s="6" t="str">
        <f>"（"&amp;Z122&amp;"） 国内学会（地方レベル）"</f>
        <v>（3） 国内学会（地方レベル）</v>
      </c>
      <c r="J122" s="35"/>
      <c r="K122" s="35"/>
      <c r="L122" s="35"/>
      <c r="M122" s="35"/>
      <c r="N122" s="35"/>
      <c r="O122" s="35"/>
      <c r="P122" s="35"/>
      <c r="Q122" s="35"/>
      <c r="R122" s="35"/>
      <c r="S122" s="35"/>
      <c r="T122" s="35"/>
      <c r="V122" s="35"/>
      <c r="Z122" s="32">
        <f>MAX(Z102:Z121)+1</f>
        <v>3</v>
      </c>
      <c r="AE122" s="33"/>
    </row>
    <row r="123" spans="1:36" ht="12.75">
      <c r="A123" s="23"/>
      <c r="B123" s="6" t="str">
        <f>"　　"&amp;AA123&amp;"．招待・特別講演等"</f>
        <v>　　a．招待・特別講演等</v>
      </c>
      <c r="J123" s="11" t="s">
        <v>27</v>
      </c>
      <c r="K123" s="36" t="s">
        <v>73</v>
      </c>
      <c r="L123" s="11" t="s">
        <v>29</v>
      </c>
      <c r="M123" s="11" t="s">
        <v>74</v>
      </c>
      <c r="N123" s="11" t="s">
        <v>75</v>
      </c>
      <c r="O123" s="11" t="s">
        <v>76</v>
      </c>
      <c r="P123" s="11" t="s">
        <v>77</v>
      </c>
      <c r="Q123" s="11" t="s">
        <v>78</v>
      </c>
      <c r="R123" s="11" t="s">
        <v>31</v>
      </c>
      <c r="S123" s="11" t="s">
        <v>32</v>
      </c>
      <c r="T123" s="11" t="s">
        <v>79</v>
      </c>
      <c r="U123" s="11" t="s">
        <v>80</v>
      </c>
      <c r="V123" s="47"/>
      <c r="W123" s="26" t="s">
        <v>37</v>
      </c>
      <c r="X123" s="26" t="s">
        <v>38</v>
      </c>
      <c r="Y123" s="37"/>
      <c r="AA123" s="32" t="s">
        <v>39</v>
      </c>
      <c r="AE123" s="33"/>
      <c r="AJ123" s="11" t="s">
        <v>40</v>
      </c>
    </row>
    <row r="124" spans="1:36" ht="18.75" hidden="1">
      <c r="A124" s="23"/>
      <c r="B124" s="56" t="str">
        <f>IF(X124=1,"("&amp;IF(AJ124="","",MID($K$2,3,2)&amp;$L$2&amp;TEXT(J124,"000"))&amp;")",IF(AJ124="","",MID($K$2,3,2)&amp;$L$2&amp;TEXT(J124,"000")))</f>
        <v/>
      </c>
      <c r="C124" s="69" t="str">
        <f>IF(OR(LEFT($AJ124,2)=", ",LEFT($AJ124,2)=": "),RIGHT($AJ124,LEN($AJ124)-2),$AJ124)</f>
        <v/>
      </c>
      <c r="D124" s="69"/>
      <c r="E124" s="69"/>
      <c r="F124" s="69"/>
      <c r="G124" s="69"/>
      <c r="H124" s="69"/>
      <c r="I124" s="60"/>
      <c r="J124" s="11" t="str">
        <f>IF(AJ124="","",MAX($J$33:J123)+1)</f>
        <v/>
      </c>
      <c r="K124" s="36"/>
      <c r="L124" s="38"/>
      <c r="M124" s="11"/>
      <c r="N124" s="11"/>
      <c r="O124" s="11"/>
      <c r="P124" s="11"/>
      <c r="Q124" s="11"/>
      <c r="R124" s="11"/>
      <c r="S124" s="11"/>
      <c r="T124" s="11"/>
      <c r="U124" s="11"/>
      <c r="V124" s="47"/>
      <c r="W124" s="26">
        <f>IF(COUNTIF($L$124:$L124,L124)&gt;1,1,0)</f>
        <v>0</v>
      </c>
      <c r="X124" s="26" t="str">
        <f>IF(U124="","",IF(VALUE($K$2)&gt;VALUE(LEFT(U124,4)),1,0))</f>
        <v/>
      </c>
      <c r="Y124" s="37"/>
      <c r="AE124" s="33"/>
      <c r="AJ124" s="58" t="str">
        <f>IF(K124&amp;L124&amp;M124&amp;N124&amp;O124&amp;P124&amp;Q124&amp;R124&amp;S124="","",K124&amp;IF($L124&lt;&gt;"",": "&amp;$L124,"")&amp;IF($M124&lt;&gt;"",", "&amp;$M124,"")&amp;IF($N124&lt;&gt;"",", "&amp;$N124,"")&amp;IF($O124&lt;&gt;"",", "&amp;$O124,"")&amp;IF($P124&lt;&gt;"",", "&amp;$P124,"")&amp;IF($Q124&lt;&gt;"",", "&amp;$Q124,"")&amp;IF($R124&amp;$S124&lt;&gt;"",", "&amp;$R124,"")&amp;IF($S124&lt;&gt;"","("&amp;S124&amp;")","")&amp;IF($T124&lt;&gt;"",", "&amp;$T124,"")&amp;IF($U124&lt;&gt;"",", "&amp;$U124,""))</f>
        <v/>
      </c>
    </row>
    <row r="125" spans="1:36">
      <c r="A125" s="23"/>
      <c r="J125" s="35"/>
      <c r="K125" s="35"/>
      <c r="L125" s="35"/>
      <c r="M125" s="35"/>
      <c r="N125" s="35"/>
      <c r="O125" s="35"/>
      <c r="P125" s="35"/>
      <c r="Q125" s="35"/>
      <c r="R125" s="35"/>
      <c r="S125" s="35"/>
      <c r="T125" s="35"/>
      <c r="V125" s="35"/>
      <c r="AE125" s="33"/>
    </row>
    <row r="126" spans="1:36" ht="12.75">
      <c r="A126" s="23"/>
      <c r="B126" s="6" t="str">
        <f>"　　"&amp;AA126&amp;"．シンポジスト・パネリスト等"</f>
        <v>　　b．シンポジスト・パネリスト等</v>
      </c>
      <c r="J126" s="11" t="s">
        <v>27</v>
      </c>
      <c r="K126" s="36" t="s">
        <v>73</v>
      </c>
      <c r="L126" s="11" t="s">
        <v>29</v>
      </c>
      <c r="M126" s="11" t="s">
        <v>74</v>
      </c>
      <c r="N126" s="11" t="s">
        <v>75</v>
      </c>
      <c r="O126" s="11" t="s">
        <v>76</v>
      </c>
      <c r="P126" s="11" t="s">
        <v>77</v>
      </c>
      <c r="Q126" s="11" t="s">
        <v>78</v>
      </c>
      <c r="R126" s="11" t="s">
        <v>31</v>
      </c>
      <c r="S126" s="11" t="s">
        <v>32</v>
      </c>
      <c r="T126" s="11" t="s">
        <v>79</v>
      </c>
      <c r="U126" s="11" t="s">
        <v>80</v>
      </c>
      <c r="V126" s="47"/>
      <c r="W126" s="26" t="s">
        <v>37</v>
      </c>
      <c r="X126" s="26" t="s">
        <v>38</v>
      </c>
      <c r="Y126" s="37"/>
      <c r="AA126" s="32" t="str">
        <f>CHAR(CODE(AA123)+1)</f>
        <v>b</v>
      </c>
      <c r="AE126" s="33"/>
      <c r="AJ126" s="11" t="s">
        <v>40</v>
      </c>
    </row>
    <row r="127" spans="1:36" ht="18.75" hidden="1">
      <c r="A127" s="23"/>
      <c r="B127" s="56" t="str">
        <f>IF(X127=1,"("&amp;IF(AJ127="","",MID($K$2,3,2)&amp;$L$2&amp;TEXT(J127,"000"))&amp;")",IF(AJ127="","",MID($K$2,3,2)&amp;$L$2&amp;TEXT(J127,"000")))</f>
        <v/>
      </c>
      <c r="C127" s="69" t="str">
        <f>IF(OR(LEFT($AJ127,2)=", ",LEFT($AJ127,2)=": "),RIGHT($AJ127,LEN($AJ127)-2),$AJ127)</f>
        <v/>
      </c>
      <c r="D127" s="69"/>
      <c r="E127" s="69"/>
      <c r="F127" s="69"/>
      <c r="G127" s="69"/>
      <c r="H127" s="69"/>
      <c r="I127" s="60"/>
      <c r="J127" s="11" t="str">
        <f>IF(AJ127="","",MAX($J$33:J126)+1)</f>
        <v/>
      </c>
      <c r="K127" s="36"/>
      <c r="L127" s="38"/>
      <c r="M127" s="11"/>
      <c r="N127" s="11"/>
      <c r="O127" s="11"/>
      <c r="P127" s="11"/>
      <c r="Q127" s="11"/>
      <c r="R127" s="11"/>
      <c r="S127" s="11"/>
      <c r="T127" s="11"/>
      <c r="U127" s="11"/>
      <c r="V127" s="47"/>
      <c r="W127" s="26">
        <f>IF(COUNTIF($L$127:$L127,L127)&gt;1,1,0)</f>
        <v>0</v>
      </c>
      <c r="X127" s="26" t="str">
        <f>IF(U127="","",IF(VALUE($K$2)&gt;VALUE(LEFT(U127,4)),1,0))</f>
        <v/>
      </c>
      <c r="Y127" s="37"/>
      <c r="AE127" s="33"/>
      <c r="AJ127" s="58" t="str">
        <f>IF(K127&amp;L127&amp;M127&amp;N127&amp;O127&amp;P127&amp;Q127&amp;R127&amp;S127="","",K127&amp;IF($L127&lt;&gt;"",": "&amp;$L127,"")&amp;IF($M127&lt;&gt;"",", "&amp;$M127,"")&amp;IF($N127&lt;&gt;"",", "&amp;$N127,"")&amp;IF($O127&lt;&gt;"",", "&amp;$O127,"")&amp;IF($P127&lt;&gt;"",", "&amp;$P127,"")&amp;IF($Q127&lt;&gt;"",", "&amp;$Q127,"")&amp;IF($R127&amp;$S127&lt;&gt;"",", "&amp;$R127,"")&amp;IF($S127&lt;&gt;"","("&amp;S127&amp;")","")&amp;IF($T127&lt;&gt;"",", "&amp;$T127,"")&amp;IF($U127&lt;&gt;"",", "&amp;$U127,""))</f>
        <v/>
      </c>
    </row>
    <row r="128" spans="1:36">
      <c r="A128" s="23"/>
      <c r="J128" s="35"/>
      <c r="K128" s="35"/>
      <c r="L128" s="35"/>
      <c r="M128" s="35"/>
      <c r="N128" s="35"/>
      <c r="O128" s="35"/>
      <c r="P128" s="35"/>
      <c r="Q128" s="35"/>
      <c r="R128" s="35"/>
      <c r="S128" s="35"/>
      <c r="T128" s="35"/>
      <c r="V128" s="35"/>
      <c r="AE128" s="33"/>
    </row>
    <row r="129" spans="1:36" ht="12.75">
      <c r="A129" s="23"/>
      <c r="B129" s="6" t="str">
        <f>"　　"&amp;AA129&amp;"． 一般講演（口演）"</f>
        <v>　　c． 一般講演（口演）</v>
      </c>
      <c r="J129" s="11" t="s">
        <v>27</v>
      </c>
      <c r="K129" s="36" t="s">
        <v>73</v>
      </c>
      <c r="L129" s="11" t="s">
        <v>29</v>
      </c>
      <c r="M129" s="11" t="s">
        <v>74</v>
      </c>
      <c r="N129" s="11" t="s">
        <v>75</v>
      </c>
      <c r="O129" s="11" t="s">
        <v>76</v>
      </c>
      <c r="P129" s="11" t="s">
        <v>77</v>
      </c>
      <c r="Q129" s="11" t="s">
        <v>78</v>
      </c>
      <c r="R129" s="11" t="s">
        <v>31</v>
      </c>
      <c r="S129" s="11" t="s">
        <v>32</v>
      </c>
      <c r="T129" s="11" t="s">
        <v>79</v>
      </c>
      <c r="U129" s="11" t="s">
        <v>80</v>
      </c>
      <c r="V129" s="47"/>
      <c r="W129" s="26" t="s">
        <v>37</v>
      </c>
      <c r="X129" s="26" t="s">
        <v>38</v>
      </c>
      <c r="Y129" s="37"/>
      <c r="AA129" s="32" t="str">
        <f>CHAR(CODE(AA126)+1)</f>
        <v>c</v>
      </c>
      <c r="AE129" s="33"/>
      <c r="AJ129" s="11" t="s">
        <v>40</v>
      </c>
    </row>
    <row r="130" spans="1:36" ht="18.75" hidden="1">
      <c r="A130" s="23"/>
      <c r="B130" s="56" t="str">
        <f>IF(X130=1,"("&amp;IF(AJ130="","",MID($K$2,3,2)&amp;$L$2&amp;TEXT(J130,"000"))&amp;")",IF(AJ130="","",MID($K$2,3,2)&amp;$L$2&amp;TEXT(J130,"000")))</f>
        <v/>
      </c>
      <c r="C130" s="69" t="str">
        <f>IF(OR(LEFT($AJ130,2)=", ",LEFT($AJ130,2)=": "),RIGHT($AJ130,LEN($AJ130)-2),$AJ130)</f>
        <v/>
      </c>
      <c r="D130" s="69"/>
      <c r="E130" s="69"/>
      <c r="F130" s="69"/>
      <c r="G130" s="69"/>
      <c r="H130" s="69"/>
      <c r="I130" s="60"/>
      <c r="J130" s="11" t="str">
        <f>IF(AJ130="","",MAX($J$33:J129)+1)</f>
        <v/>
      </c>
      <c r="K130" s="36"/>
      <c r="L130" s="38"/>
      <c r="M130" s="11"/>
      <c r="N130" s="11"/>
      <c r="O130" s="11"/>
      <c r="P130" s="11"/>
      <c r="Q130" s="11"/>
      <c r="R130" s="11"/>
      <c r="S130" s="11"/>
      <c r="T130" s="11"/>
      <c r="U130" s="11"/>
      <c r="V130" s="47"/>
      <c r="W130" s="26">
        <f>IF(COUNTIF($L$130:$L130,L130)&gt;1,1,0)</f>
        <v>0</v>
      </c>
      <c r="X130" s="26" t="str">
        <f>IF(U130="","",IF(VALUE($K$2)&gt;VALUE(LEFT(U130,4)),1,0))</f>
        <v/>
      </c>
      <c r="Y130" s="37"/>
      <c r="AE130" s="33"/>
      <c r="AJ130" s="58" t="str">
        <f>IF(K130&amp;L130&amp;M130&amp;N130&amp;O130&amp;P130&amp;Q130&amp;R130&amp;S130="","",K130&amp;IF($L130&lt;&gt;"",": "&amp;$L130,"")&amp;IF($M130&lt;&gt;"",", "&amp;$M130,"")&amp;IF($N130&lt;&gt;"",", "&amp;$N130,"")&amp;IF($O130&lt;&gt;"",", "&amp;$O130,"")&amp;IF($P130&lt;&gt;"",", "&amp;$P130,"")&amp;IF($Q130&lt;&gt;"",", "&amp;$Q130,"")&amp;IF($R130&amp;$S130&lt;&gt;"",", "&amp;$R130,"")&amp;IF($S130&lt;&gt;"","("&amp;S130&amp;")","")&amp;IF($T130&lt;&gt;"",", "&amp;$T130,"")&amp;IF($U130&lt;&gt;"",", "&amp;$U130,""))</f>
        <v/>
      </c>
    </row>
    <row r="131" spans="1:36">
      <c r="A131" s="23"/>
      <c r="J131" s="35"/>
      <c r="K131" s="35"/>
      <c r="L131" s="35"/>
      <c r="M131" s="35"/>
      <c r="N131" s="35"/>
      <c r="O131" s="35"/>
      <c r="P131" s="35"/>
      <c r="Q131" s="35"/>
      <c r="R131" s="35"/>
      <c r="S131" s="35"/>
      <c r="T131" s="35"/>
      <c r="V131" s="35"/>
      <c r="AE131" s="33"/>
    </row>
    <row r="132" spans="1:36" ht="12.75">
      <c r="A132" s="23"/>
      <c r="B132" s="6" t="str">
        <f>"　　"&amp;AA132&amp;"． 一般講演（ポスター）"</f>
        <v>　　d． 一般講演（ポスター）</v>
      </c>
      <c r="J132" s="11" t="s">
        <v>27</v>
      </c>
      <c r="K132" s="36" t="s">
        <v>73</v>
      </c>
      <c r="L132" s="11" t="s">
        <v>29</v>
      </c>
      <c r="M132" s="11" t="s">
        <v>74</v>
      </c>
      <c r="N132" s="11" t="s">
        <v>75</v>
      </c>
      <c r="O132" s="11" t="s">
        <v>76</v>
      </c>
      <c r="P132" s="11" t="s">
        <v>77</v>
      </c>
      <c r="Q132" s="11" t="s">
        <v>78</v>
      </c>
      <c r="R132" s="11" t="s">
        <v>31</v>
      </c>
      <c r="S132" s="11" t="s">
        <v>32</v>
      </c>
      <c r="T132" s="11" t="s">
        <v>79</v>
      </c>
      <c r="U132" s="11" t="s">
        <v>80</v>
      </c>
      <c r="V132" s="47"/>
      <c r="W132" s="26" t="s">
        <v>37</v>
      </c>
      <c r="X132" s="26" t="s">
        <v>38</v>
      </c>
      <c r="Y132" s="37"/>
      <c r="AA132" s="32" t="str">
        <f>CHAR(CODE(AA129)+1)</f>
        <v>d</v>
      </c>
      <c r="AE132" s="33"/>
      <c r="AJ132" s="11" t="s">
        <v>40</v>
      </c>
    </row>
    <row r="133" spans="1:36" ht="18.75" hidden="1">
      <c r="A133" s="23"/>
      <c r="B133" s="56" t="str">
        <f>IF(X133=1,"("&amp;IF(AJ133="","",MID($K$2,3,2)&amp;$L$2&amp;TEXT(J133,"000"))&amp;")",IF(AJ133="","",MID($K$2,3,2)&amp;$L$2&amp;TEXT(J133,"000")))</f>
        <v/>
      </c>
      <c r="C133" s="69" t="str">
        <f>IF(OR(LEFT($AJ133,2)=", ",LEFT($AJ133,2)=": "),RIGHT($AJ133,LEN($AJ133)-2),$AJ133)</f>
        <v/>
      </c>
      <c r="D133" s="69"/>
      <c r="E133" s="69"/>
      <c r="F133" s="69"/>
      <c r="G133" s="69"/>
      <c r="H133" s="69"/>
      <c r="I133" s="60"/>
      <c r="J133" s="11" t="str">
        <f>IF(AJ133="","",MAX($J$33:J132)+1)</f>
        <v/>
      </c>
      <c r="K133" s="36"/>
      <c r="L133" s="38"/>
      <c r="M133" s="11"/>
      <c r="N133" s="11"/>
      <c r="O133" s="11"/>
      <c r="P133" s="11"/>
      <c r="Q133" s="11"/>
      <c r="R133" s="11"/>
      <c r="S133" s="11"/>
      <c r="T133" s="11"/>
      <c r="U133" s="11"/>
      <c r="V133" s="47"/>
      <c r="W133" s="26">
        <f>IF(COUNTIF($L$133:$L133,L133)&gt;1,1,0)</f>
        <v>0</v>
      </c>
      <c r="X133" s="26" t="str">
        <f>IF(U133="","",IF(VALUE($K$2)&gt;VALUE(LEFT(U133,4)),1,0))</f>
        <v/>
      </c>
      <c r="Y133" s="37"/>
      <c r="Z133" s="33"/>
      <c r="AA133" s="33"/>
      <c r="AE133" s="33"/>
      <c r="AJ133" s="58" t="str">
        <f>IF(K133&amp;L133&amp;M133&amp;N133&amp;O133&amp;P133&amp;Q133&amp;R133&amp;S133="","",K133&amp;IF($L133&lt;&gt;"",": "&amp;$L133,"")&amp;IF($M133&lt;&gt;"",", "&amp;$M133,"")&amp;IF($N133&lt;&gt;"",", "&amp;$N133,"")&amp;IF($O133&lt;&gt;"",", "&amp;$O133,"")&amp;IF($P133&lt;&gt;"",", "&amp;$P133,"")&amp;IF($Q133&lt;&gt;"",", "&amp;$Q133,"")&amp;IF($R133&amp;$S133&lt;&gt;"",", "&amp;$R133,"")&amp;IF($S133&lt;&gt;"","("&amp;S133&amp;")","")&amp;IF($T133&lt;&gt;"",", "&amp;$T133,"")&amp;IF($U133&lt;&gt;"",", "&amp;$U133,""))</f>
        <v/>
      </c>
    </row>
    <row r="134" spans="1:36">
      <c r="A134" s="23"/>
      <c r="J134" s="35"/>
      <c r="K134" s="35"/>
      <c r="L134" s="35"/>
      <c r="M134" s="35"/>
      <c r="N134" s="35"/>
      <c r="O134" s="35"/>
      <c r="P134" s="35"/>
      <c r="Q134" s="35"/>
      <c r="R134" s="35"/>
      <c r="S134" s="35"/>
      <c r="T134" s="35"/>
      <c r="V134" s="35"/>
      <c r="AE134" s="33"/>
    </row>
    <row r="135" spans="1:36" ht="12.75">
      <c r="A135" s="23"/>
      <c r="B135" s="6" t="str">
        <f>"　　"&amp;AA135&amp;"． 一般講演"</f>
        <v>　　e． 一般講演</v>
      </c>
      <c r="J135" s="11" t="s">
        <v>27</v>
      </c>
      <c r="K135" s="36" t="s">
        <v>73</v>
      </c>
      <c r="L135" s="11" t="s">
        <v>29</v>
      </c>
      <c r="M135" s="11" t="s">
        <v>74</v>
      </c>
      <c r="N135" s="11" t="s">
        <v>75</v>
      </c>
      <c r="O135" s="11" t="s">
        <v>76</v>
      </c>
      <c r="P135" s="11" t="s">
        <v>77</v>
      </c>
      <c r="Q135" s="11" t="s">
        <v>78</v>
      </c>
      <c r="R135" s="11" t="s">
        <v>31</v>
      </c>
      <c r="S135" s="11" t="s">
        <v>32</v>
      </c>
      <c r="T135" s="11" t="s">
        <v>79</v>
      </c>
      <c r="U135" s="11" t="s">
        <v>80</v>
      </c>
      <c r="V135" s="47"/>
      <c r="W135" s="26" t="s">
        <v>37</v>
      </c>
      <c r="X135" s="26" t="s">
        <v>38</v>
      </c>
      <c r="Y135" s="37"/>
      <c r="AA135" s="32" t="str">
        <f>CHAR(CODE(AA132)+1)</f>
        <v>e</v>
      </c>
      <c r="AE135" s="33"/>
      <c r="AJ135" s="11" t="s">
        <v>40</v>
      </c>
    </row>
    <row r="136" spans="1:36" ht="18.75" hidden="1">
      <c r="A136" s="23"/>
      <c r="B136" s="56" t="str">
        <f>IF(X136=1,"("&amp;IF(AJ136="","",MID($K$2,3,2)&amp;$L$2&amp;TEXT(J136,"000"))&amp;")",IF(AJ136="","",MID($K$2,3,2)&amp;$L$2&amp;TEXT(J136,"000")))</f>
        <v/>
      </c>
      <c r="C136" s="69" t="str">
        <f>IF(OR(LEFT($AJ136,2)=", ",LEFT($AJ136,2)=": "),RIGHT($AJ136,LEN($AJ136)-2),$AJ136)</f>
        <v/>
      </c>
      <c r="D136" s="69"/>
      <c r="E136" s="69"/>
      <c r="F136" s="69"/>
      <c r="G136" s="69"/>
      <c r="H136" s="69"/>
      <c r="I136" s="60"/>
      <c r="J136" s="11" t="str">
        <f>IF(AJ136="","",MAX($J$33:J135)+1)</f>
        <v/>
      </c>
      <c r="K136" s="36"/>
      <c r="L136" s="38"/>
      <c r="M136" s="11"/>
      <c r="N136" s="11"/>
      <c r="O136" s="11"/>
      <c r="P136" s="11"/>
      <c r="Q136" s="11"/>
      <c r="R136" s="11"/>
      <c r="S136" s="11"/>
      <c r="T136" s="11"/>
      <c r="U136" s="11"/>
      <c r="V136" s="47"/>
      <c r="W136" s="26">
        <f>IF(COUNTIF($L$136:$L136,L136)&gt;1,1,0)</f>
        <v>0</v>
      </c>
      <c r="X136" s="26" t="str">
        <f>IF(U136="","",IF(VALUE($K$2)&gt;VALUE(LEFT(U136,4)),1,0))</f>
        <v/>
      </c>
      <c r="Y136" s="37"/>
      <c r="AE136" s="33"/>
      <c r="AJ136" s="58" t="str">
        <f>IF(K136&amp;L136&amp;M136&amp;N136&amp;O136&amp;P136&amp;Q136&amp;R136&amp;S136="","",K136&amp;IF($L136&lt;&gt;"",": "&amp;$L136,"")&amp;IF($M136&lt;&gt;"",", "&amp;$M136,"")&amp;IF($N136&lt;&gt;"",", "&amp;$N136,"")&amp;IF($O136&lt;&gt;"",", "&amp;$O136,"")&amp;IF($P136&lt;&gt;"",", "&amp;$P136,"")&amp;IF($Q136&lt;&gt;"",", "&amp;$Q136,"")&amp;IF($R136&amp;$S136&lt;&gt;"",", "&amp;$R136,"")&amp;IF($S136&lt;&gt;"","("&amp;S136&amp;")","")&amp;IF($T136&lt;&gt;"",", "&amp;$T136,"")&amp;IF($U136&lt;&gt;"",", "&amp;$U136,""))</f>
        <v/>
      </c>
    </row>
    <row r="137" spans="1:36">
      <c r="A137" s="23"/>
      <c r="J137" s="35"/>
      <c r="K137" s="35"/>
      <c r="L137" s="35"/>
      <c r="M137" s="35"/>
      <c r="N137" s="35"/>
      <c r="O137" s="35"/>
      <c r="P137" s="35"/>
      <c r="Q137" s="35"/>
      <c r="R137" s="35"/>
      <c r="S137" s="35"/>
      <c r="T137" s="35"/>
      <c r="V137" s="35"/>
      <c r="AE137" s="33"/>
    </row>
    <row r="138" spans="1:36" ht="12.75">
      <c r="A138" s="23"/>
      <c r="B138" s="6" t="str">
        <f>"　　"&amp;AA138&amp;"． その他"</f>
        <v>　　f． その他</v>
      </c>
      <c r="J138" s="11" t="s">
        <v>27</v>
      </c>
      <c r="K138" s="36" t="s">
        <v>73</v>
      </c>
      <c r="L138" s="11" t="s">
        <v>29</v>
      </c>
      <c r="M138" s="11" t="s">
        <v>74</v>
      </c>
      <c r="N138" s="11" t="s">
        <v>75</v>
      </c>
      <c r="O138" s="11" t="s">
        <v>76</v>
      </c>
      <c r="P138" s="11" t="s">
        <v>77</v>
      </c>
      <c r="Q138" s="11" t="s">
        <v>78</v>
      </c>
      <c r="R138" s="11" t="s">
        <v>31</v>
      </c>
      <c r="S138" s="11" t="s">
        <v>32</v>
      </c>
      <c r="T138" s="11" t="s">
        <v>79</v>
      </c>
      <c r="U138" s="11" t="s">
        <v>80</v>
      </c>
      <c r="V138" s="47"/>
      <c r="W138" s="26" t="s">
        <v>37</v>
      </c>
      <c r="X138" s="26" t="s">
        <v>38</v>
      </c>
      <c r="Y138" s="37"/>
      <c r="AA138" s="32" t="str">
        <f>CHAR(CODE(AA135)+1)</f>
        <v>f</v>
      </c>
      <c r="AE138" s="33"/>
      <c r="AJ138" s="11" t="s">
        <v>40</v>
      </c>
    </row>
    <row r="139" spans="1:36" ht="18.75" hidden="1">
      <c r="A139" s="23"/>
      <c r="B139" s="56" t="str">
        <f>IF(X139=1,"("&amp;IF(AJ139="","",MID($K$2,3,2)&amp;$L$2&amp;TEXT(J139,"000"))&amp;")",IF(AJ139="","",MID($K$2,3,2)&amp;$L$2&amp;TEXT(J139,"000")))</f>
        <v/>
      </c>
      <c r="C139" s="69" t="str">
        <f>IF(OR(LEFT($AJ139,2)=", ",LEFT($AJ139,2)=": "),RIGHT($AJ139,LEN($AJ139)-2),$AJ139)</f>
        <v/>
      </c>
      <c r="D139" s="69"/>
      <c r="E139" s="69"/>
      <c r="F139" s="69"/>
      <c r="G139" s="69"/>
      <c r="H139" s="69"/>
      <c r="I139" s="60"/>
      <c r="J139" s="11" t="str">
        <f>IF(AJ139="","",MAX($J$33:J138)+1)</f>
        <v/>
      </c>
      <c r="K139" s="36"/>
      <c r="L139" s="38"/>
      <c r="M139" s="11"/>
      <c r="N139" s="11"/>
      <c r="O139" s="11"/>
      <c r="P139" s="11"/>
      <c r="Q139" s="11"/>
      <c r="R139" s="11"/>
      <c r="S139" s="11"/>
      <c r="T139" s="11"/>
      <c r="U139" s="11"/>
      <c r="V139" s="47"/>
      <c r="W139" s="26">
        <f>IF(COUNTIF($L$139:$L139,L139)&gt;1,1,0)</f>
        <v>0</v>
      </c>
      <c r="X139" s="26" t="str">
        <f>IF(U139="","",IF(VALUE($K$2)&gt;VALUE(LEFT(U139,4)),1,0))</f>
        <v/>
      </c>
      <c r="Y139" s="37"/>
      <c r="AE139" s="33"/>
      <c r="AJ139" s="58" t="str">
        <f>IF(K139&amp;L139&amp;M139&amp;N139&amp;O139&amp;P139&amp;Q139&amp;R139&amp;S139="","",K139&amp;IF($L139&lt;&gt;"",": "&amp;$L139,"")&amp;IF($M139&lt;&gt;"",", "&amp;$M139,"")&amp;IF($N139&lt;&gt;"",", "&amp;$N139,"")&amp;IF($O139&lt;&gt;"",", "&amp;$O139,"")&amp;IF($P139&lt;&gt;"",", "&amp;$P139,"")&amp;IF($Q139&lt;&gt;"",", "&amp;$Q139,"")&amp;IF($R139&amp;$S139&lt;&gt;"",", "&amp;$R139,"")&amp;IF($S139&lt;&gt;"","("&amp;S139&amp;")","")&amp;IF($T139&lt;&gt;"",", "&amp;$T139,"")&amp;IF($U139&lt;&gt;"",", "&amp;$U139,""))</f>
        <v/>
      </c>
    </row>
    <row r="140" spans="1:36">
      <c r="A140" s="23"/>
      <c r="J140" s="35"/>
      <c r="K140" s="35"/>
      <c r="L140" s="35"/>
      <c r="M140" s="35"/>
      <c r="N140" s="35"/>
      <c r="O140" s="35"/>
      <c r="P140" s="35"/>
      <c r="Q140" s="35"/>
      <c r="R140" s="35"/>
      <c r="S140" s="35"/>
      <c r="T140" s="35"/>
      <c r="V140" s="35"/>
      <c r="AE140" s="33"/>
    </row>
    <row r="141" spans="1:36" ht="12.75">
      <c r="B141" s="6" t="str">
        <f>"（"&amp;Z141&amp;"）その他の研究会・集会"</f>
        <v>（4）その他の研究会・集会</v>
      </c>
      <c r="J141" s="35"/>
      <c r="K141" s="35"/>
      <c r="L141" s="35"/>
      <c r="M141" s="35"/>
      <c r="N141" s="35"/>
      <c r="O141" s="35"/>
      <c r="P141" s="35"/>
      <c r="Q141" s="35"/>
      <c r="R141" s="35"/>
      <c r="S141" s="35"/>
      <c r="T141" s="35"/>
      <c r="V141" s="35"/>
      <c r="Z141" s="32">
        <f>MAX(Z83:Z140)+1</f>
        <v>4</v>
      </c>
      <c r="AE141" s="33"/>
    </row>
    <row r="142" spans="1:36" ht="12.75">
      <c r="A142" s="23"/>
      <c r="B142" s="6" t="str">
        <f>"　　"&amp;AA142&amp;"．招待・特別講演等"</f>
        <v>　　a．招待・特別講演等</v>
      </c>
      <c r="J142" s="11" t="s">
        <v>27</v>
      </c>
      <c r="K142" s="36" t="s">
        <v>73</v>
      </c>
      <c r="L142" s="11" t="s">
        <v>29</v>
      </c>
      <c r="M142" s="11" t="s">
        <v>74</v>
      </c>
      <c r="N142" s="11" t="s">
        <v>75</v>
      </c>
      <c r="O142" s="11" t="s">
        <v>76</v>
      </c>
      <c r="P142" s="11" t="s">
        <v>77</v>
      </c>
      <c r="Q142" s="11" t="s">
        <v>78</v>
      </c>
      <c r="R142" s="11" t="s">
        <v>31</v>
      </c>
      <c r="S142" s="11" t="s">
        <v>32</v>
      </c>
      <c r="T142" s="11" t="s">
        <v>79</v>
      </c>
      <c r="U142" s="11" t="s">
        <v>80</v>
      </c>
      <c r="V142" s="47"/>
      <c r="W142" s="26" t="s">
        <v>37</v>
      </c>
      <c r="X142" s="26" t="s">
        <v>38</v>
      </c>
      <c r="Y142" s="37"/>
      <c r="AA142" s="32" t="s">
        <v>39</v>
      </c>
      <c r="AE142" s="33"/>
      <c r="AJ142" s="11" t="s">
        <v>40</v>
      </c>
    </row>
    <row r="143" spans="1:36" ht="18.75" hidden="1">
      <c r="A143" s="23"/>
      <c r="B143" s="56" t="str">
        <f>IF(X143=1,"("&amp;IF(AJ143="","",MID($K$2,3,2)&amp;$L$2&amp;TEXT(J143,"000"))&amp;")",IF(AJ143="","",MID($K$2,3,2)&amp;$L$2&amp;TEXT(J143,"000")))</f>
        <v/>
      </c>
      <c r="C143" s="69" t="str">
        <f>IF(OR(LEFT($AJ143,2)=", ",LEFT($AJ143,2)=": "),RIGHT($AJ143,LEN($AJ143)-2),$AJ143)</f>
        <v/>
      </c>
      <c r="D143" s="69"/>
      <c r="E143" s="69"/>
      <c r="F143" s="69"/>
      <c r="G143" s="69"/>
      <c r="H143" s="69"/>
      <c r="I143" s="60"/>
      <c r="J143" s="11" t="str">
        <f>IF(AJ143="","",MAX($J$33:J142)+1)</f>
        <v/>
      </c>
      <c r="K143" s="36"/>
      <c r="L143" s="38"/>
      <c r="M143" s="11"/>
      <c r="N143" s="11"/>
      <c r="O143" s="11"/>
      <c r="P143" s="11"/>
      <c r="Q143" s="11"/>
      <c r="R143" s="11"/>
      <c r="S143" s="11"/>
      <c r="T143" s="11"/>
      <c r="U143" s="11"/>
      <c r="V143" s="47"/>
      <c r="W143" s="26">
        <f>IF(COUNTIF($L$143:$L143,L143)&gt;1,1,0)</f>
        <v>0</v>
      </c>
      <c r="X143" s="26" t="str">
        <f>IF(U143="","",IF(VALUE($K$2)&gt;VALUE(LEFT(U143,4)),1,0))</f>
        <v/>
      </c>
      <c r="Y143" s="37"/>
      <c r="AE143" s="33"/>
      <c r="AJ143" s="58" t="str">
        <f>IF(K143&amp;L143&amp;M143&amp;N143&amp;O143&amp;P143&amp;Q143&amp;R143&amp;S143="","",K143&amp;IF($L143&lt;&gt;"",": "&amp;$L143,"")&amp;IF($M143&lt;&gt;"",", "&amp;$M143,"")&amp;IF($N143&lt;&gt;"",", "&amp;$N143,"")&amp;IF($O143&lt;&gt;"",", "&amp;$O143,"")&amp;IF($P143&lt;&gt;"",", "&amp;$P143,"")&amp;IF($Q143&lt;&gt;"",", "&amp;$Q143,"")&amp;IF($R143&amp;$S143&lt;&gt;"",", "&amp;$R143,"")&amp;IF($S143&lt;&gt;"","("&amp;S143&amp;")","")&amp;IF($T143&lt;&gt;"",", "&amp;$T143,"")&amp;IF($U143&lt;&gt;"",", "&amp;$U143,""))</f>
        <v/>
      </c>
    </row>
    <row r="144" spans="1:36">
      <c r="A144" s="23"/>
      <c r="J144" s="35"/>
      <c r="K144" s="35"/>
      <c r="L144" s="35"/>
      <c r="M144" s="35"/>
      <c r="N144" s="35"/>
      <c r="O144" s="35"/>
      <c r="P144" s="35"/>
      <c r="Q144" s="35"/>
      <c r="R144" s="35"/>
      <c r="S144" s="35"/>
      <c r="T144" s="35"/>
      <c r="V144" s="35"/>
      <c r="Z144" s="33"/>
      <c r="AA144" s="33"/>
      <c r="AE144" s="33"/>
    </row>
    <row r="145" spans="1:36" ht="12.75">
      <c r="A145" s="23"/>
      <c r="B145" s="6" t="str">
        <f>"　　"&amp;AA145&amp;"．シンポジスト・パネリスト等"</f>
        <v>　　b．シンポジスト・パネリスト等</v>
      </c>
      <c r="J145" s="11" t="s">
        <v>27</v>
      </c>
      <c r="K145" s="36" t="s">
        <v>73</v>
      </c>
      <c r="L145" s="11" t="s">
        <v>29</v>
      </c>
      <c r="M145" s="11" t="s">
        <v>74</v>
      </c>
      <c r="N145" s="11" t="s">
        <v>75</v>
      </c>
      <c r="O145" s="11" t="s">
        <v>76</v>
      </c>
      <c r="P145" s="11" t="s">
        <v>77</v>
      </c>
      <c r="Q145" s="11" t="s">
        <v>78</v>
      </c>
      <c r="R145" s="11" t="s">
        <v>31</v>
      </c>
      <c r="S145" s="11" t="s">
        <v>32</v>
      </c>
      <c r="T145" s="11" t="s">
        <v>79</v>
      </c>
      <c r="U145" s="11" t="s">
        <v>80</v>
      </c>
      <c r="V145" s="47"/>
      <c r="W145" s="26" t="s">
        <v>37</v>
      </c>
      <c r="X145" s="26" t="s">
        <v>38</v>
      </c>
      <c r="Y145" s="37"/>
      <c r="AA145" s="32" t="str">
        <f>CHAR(CODE(AA142)+1)</f>
        <v>b</v>
      </c>
      <c r="AE145" s="33"/>
      <c r="AJ145" s="11" t="s">
        <v>40</v>
      </c>
    </row>
    <row r="146" spans="1:36" ht="18.75" hidden="1">
      <c r="A146" s="23"/>
      <c r="B146" s="56" t="str">
        <f>IF(X146=1,"("&amp;IF(AJ146="","",MID($K$2,3,2)&amp;$L$2&amp;TEXT(J146,"000"))&amp;")",IF(AJ146="","",MID($K$2,3,2)&amp;$L$2&amp;TEXT(J146,"000")))</f>
        <v/>
      </c>
      <c r="C146" s="69" t="str">
        <f>IF(OR(LEFT($AJ146,2)=", ",LEFT($AJ146,2)=": "),RIGHT($AJ146,LEN($AJ146)-2),$AJ146)</f>
        <v/>
      </c>
      <c r="D146" s="69"/>
      <c r="E146" s="69"/>
      <c r="F146" s="69"/>
      <c r="G146" s="69"/>
      <c r="H146" s="69"/>
      <c r="I146" s="60"/>
      <c r="J146" s="11" t="str">
        <f>IF(AJ146="","",MAX($J$33:J145)+1)</f>
        <v/>
      </c>
      <c r="K146" s="36"/>
      <c r="L146" s="38"/>
      <c r="M146" s="11"/>
      <c r="N146" s="11"/>
      <c r="O146" s="11"/>
      <c r="P146" s="11"/>
      <c r="Q146" s="11"/>
      <c r="R146" s="11"/>
      <c r="S146" s="11"/>
      <c r="T146" s="11"/>
      <c r="U146" s="11"/>
      <c r="V146" s="47"/>
      <c r="W146" s="26">
        <f>IF(COUNTIF($L$146:$L146,L146)&gt;1,1,0)</f>
        <v>0</v>
      </c>
      <c r="X146" s="26" t="str">
        <f>IF(U146="","",IF(VALUE($K$2)&gt;VALUE(LEFT(U146,4)),1,0))</f>
        <v/>
      </c>
      <c r="Y146" s="37"/>
      <c r="AE146" s="33"/>
      <c r="AJ146" s="58" t="str">
        <f>IF(K146&amp;L146&amp;M146&amp;N146&amp;O146&amp;P146&amp;Q146&amp;R146&amp;S146="","",K146&amp;IF($L146&lt;&gt;"",": "&amp;$L146,"")&amp;IF($M146&lt;&gt;"",", "&amp;$M146,"")&amp;IF($N146&lt;&gt;"",", "&amp;$N146,"")&amp;IF($O146&lt;&gt;"",", "&amp;$O146,"")&amp;IF($P146&lt;&gt;"",", "&amp;$P146,"")&amp;IF($Q146&lt;&gt;"",", "&amp;$Q146,"")&amp;IF($R146&amp;$S146&lt;&gt;"",", "&amp;$R146,"")&amp;IF($S146&lt;&gt;"","("&amp;S146&amp;")","")&amp;IF($T146&lt;&gt;"",", "&amp;$T146,"")&amp;IF($U146&lt;&gt;"",", "&amp;$U146,""))</f>
        <v/>
      </c>
    </row>
    <row r="147" spans="1:36">
      <c r="A147" s="23"/>
      <c r="J147" s="35"/>
      <c r="K147" s="35"/>
      <c r="L147" s="35"/>
      <c r="M147" s="35"/>
      <c r="N147" s="35"/>
      <c r="O147" s="35"/>
      <c r="P147" s="35"/>
      <c r="Q147" s="35"/>
      <c r="R147" s="35"/>
      <c r="S147" s="35"/>
      <c r="T147" s="35"/>
      <c r="V147" s="35"/>
      <c r="AE147" s="33"/>
    </row>
    <row r="148" spans="1:36" ht="12.75">
      <c r="A148" s="23"/>
      <c r="B148" s="6" t="str">
        <f>"　　"&amp;AA148&amp;"． 一般講演（口演）"</f>
        <v>　　c． 一般講演（口演）</v>
      </c>
      <c r="J148" s="11" t="s">
        <v>27</v>
      </c>
      <c r="K148" s="36" t="s">
        <v>73</v>
      </c>
      <c r="L148" s="11" t="s">
        <v>29</v>
      </c>
      <c r="M148" s="11" t="s">
        <v>74</v>
      </c>
      <c r="N148" s="11" t="s">
        <v>75</v>
      </c>
      <c r="O148" s="11" t="s">
        <v>76</v>
      </c>
      <c r="P148" s="11" t="s">
        <v>77</v>
      </c>
      <c r="Q148" s="11" t="s">
        <v>78</v>
      </c>
      <c r="R148" s="11" t="s">
        <v>31</v>
      </c>
      <c r="S148" s="11" t="s">
        <v>32</v>
      </c>
      <c r="T148" s="11" t="s">
        <v>79</v>
      </c>
      <c r="U148" s="11" t="s">
        <v>80</v>
      </c>
      <c r="V148" s="47"/>
      <c r="W148" s="26" t="s">
        <v>37</v>
      </c>
      <c r="X148" s="26" t="s">
        <v>38</v>
      </c>
      <c r="Y148" s="37"/>
      <c r="AA148" s="32" t="str">
        <f>CHAR(CODE(AA145)+1)</f>
        <v>c</v>
      </c>
      <c r="AE148" s="33"/>
      <c r="AJ148" s="11" t="s">
        <v>40</v>
      </c>
    </row>
    <row r="149" spans="1:36" ht="18.75" hidden="1">
      <c r="A149" s="23"/>
      <c r="B149" s="56" t="str">
        <f>IF(X149=1,"("&amp;IF(AJ149="","",MID($K$2,3,2)&amp;$L$2&amp;TEXT(J149,"000"))&amp;")",IF(AJ149="","",MID($K$2,3,2)&amp;$L$2&amp;TEXT(J149,"000")))</f>
        <v/>
      </c>
      <c r="C149" s="69" t="str">
        <f>IF(OR(LEFT($AJ149,2)=", ",LEFT($AJ149,2)=": "),RIGHT($AJ149,LEN($AJ149)-2),$AJ149)</f>
        <v/>
      </c>
      <c r="D149" s="69"/>
      <c r="E149" s="69"/>
      <c r="F149" s="69"/>
      <c r="G149" s="69"/>
      <c r="H149" s="69"/>
      <c r="I149" s="60"/>
      <c r="J149" s="11" t="str">
        <f>IF(AJ149="","",MAX($J$33:J148)+1)</f>
        <v/>
      </c>
      <c r="K149" s="36"/>
      <c r="L149" s="38"/>
      <c r="M149" s="11"/>
      <c r="N149" s="11"/>
      <c r="O149" s="11"/>
      <c r="P149" s="11"/>
      <c r="Q149" s="11"/>
      <c r="R149" s="11"/>
      <c r="S149" s="11"/>
      <c r="T149" s="11"/>
      <c r="U149" s="11"/>
      <c r="V149" s="47"/>
      <c r="W149" s="26">
        <f>IF(COUNTIF($L$149:$L149,L149)&gt;1,1,0)</f>
        <v>0</v>
      </c>
      <c r="X149" s="26" t="str">
        <f>IF(U149="","",IF(VALUE($K$2)&gt;VALUE(LEFT(U149,4)),1,0))</f>
        <v/>
      </c>
      <c r="Y149" s="37"/>
      <c r="AE149" s="33"/>
      <c r="AJ149" s="58" t="str">
        <f>IF(K149&amp;L149&amp;M149&amp;N149&amp;O149&amp;P149&amp;Q149&amp;R149&amp;S149="","",K149&amp;IF($L149&lt;&gt;"",": "&amp;$L149,"")&amp;IF($M149&lt;&gt;"",", "&amp;$M149,"")&amp;IF($N149&lt;&gt;"",", "&amp;$N149,"")&amp;IF($O149&lt;&gt;"",", "&amp;$O149,"")&amp;IF($P149&lt;&gt;"",", "&amp;$P149,"")&amp;IF($Q149&lt;&gt;"",", "&amp;$Q149,"")&amp;IF($R149&amp;$S149&lt;&gt;"",", "&amp;$R149,"")&amp;IF($S149&lt;&gt;"","("&amp;S149&amp;")","")&amp;IF($T149&lt;&gt;"",", "&amp;$T149,"")&amp;IF($U149&lt;&gt;"",", "&amp;$U149,""))</f>
        <v/>
      </c>
    </row>
    <row r="150" spans="1:36">
      <c r="A150" s="23"/>
      <c r="J150" s="35"/>
      <c r="K150" s="35"/>
      <c r="L150" s="35"/>
      <c r="M150" s="35"/>
      <c r="N150" s="35"/>
      <c r="O150" s="35"/>
      <c r="P150" s="35"/>
      <c r="Q150" s="35"/>
      <c r="R150" s="35"/>
      <c r="S150" s="35"/>
      <c r="T150" s="35"/>
      <c r="V150" s="35"/>
      <c r="AE150" s="33"/>
    </row>
    <row r="151" spans="1:36" ht="12.75">
      <c r="A151" s="23"/>
      <c r="B151" s="6" t="str">
        <f>"　　"&amp;AA151&amp;"． 一般講演（ポスター）"</f>
        <v>　　d． 一般講演（ポスター）</v>
      </c>
      <c r="J151" s="11" t="s">
        <v>27</v>
      </c>
      <c r="K151" s="36" t="s">
        <v>73</v>
      </c>
      <c r="L151" s="11" t="s">
        <v>29</v>
      </c>
      <c r="M151" s="11" t="s">
        <v>74</v>
      </c>
      <c r="N151" s="11" t="s">
        <v>75</v>
      </c>
      <c r="O151" s="11" t="s">
        <v>76</v>
      </c>
      <c r="P151" s="11" t="s">
        <v>77</v>
      </c>
      <c r="Q151" s="11" t="s">
        <v>78</v>
      </c>
      <c r="R151" s="11" t="s">
        <v>31</v>
      </c>
      <c r="S151" s="11" t="s">
        <v>32</v>
      </c>
      <c r="T151" s="11" t="s">
        <v>79</v>
      </c>
      <c r="U151" s="11" t="s">
        <v>80</v>
      </c>
      <c r="V151" s="47"/>
      <c r="W151" s="26" t="s">
        <v>37</v>
      </c>
      <c r="X151" s="26" t="s">
        <v>38</v>
      </c>
      <c r="Y151" s="37"/>
      <c r="AA151" s="32" t="str">
        <f>CHAR(CODE(AA148)+1)</f>
        <v>d</v>
      </c>
      <c r="AE151" s="33"/>
      <c r="AJ151" s="11" t="s">
        <v>40</v>
      </c>
    </row>
    <row r="152" spans="1:36" ht="18.75" hidden="1">
      <c r="A152" s="23"/>
      <c r="B152" s="56" t="str">
        <f>IF(X152=1,"("&amp;IF(AJ152="","",MID($K$2,3,2)&amp;$L$2&amp;TEXT(J152,"000"))&amp;")",IF(AJ152="","",MID($K$2,3,2)&amp;$L$2&amp;TEXT(J152,"000")))</f>
        <v/>
      </c>
      <c r="C152" s="69" t="str">
        <f>IF(OR(LEFT($AJ152,2)=", ",LEFT($AJ152,2)=": "),RIGHT($AJ152,LEN($AJ152)-2),$AJ152)</f>
        <v/>
      </c>
      <c r="D152" s="69"/>
      <c r="E152" s="69"/>
      <c r="F152" s="69"/>
      <c r="G152" s="69"/>
      <c r="H152" s="69"/>
      <c r="I152" s="60"/>
      <c r="J152" s="11" t="str">
        <f>IF(AJ152="","",MAX($J$33:J151)+1)</f>
        <v/>
      </c>
      <c r="K152" s="36"/>
      <c r="L152" s="38"/>
      <c r="M152" s="11"/>
      <c r="N152" s="11"/>
      <c r="O152" s="11"/>
      <c r="P152" s="11"/>
      <c r="Q152" s="11"/>
      <c r="R152" s="11"/>
      <c r="S152" s="11"/>
      <c r="T152" s="11"/>
      <c r="U152" s="11"/>
      <c r="V152" s="47"/>
      <c r="W152" s="26">
        <f>IF(COUNTIF($L$152:$L152,L152)&gt;1,1,0)</f>
        <v>0</v>
      </c>
      <c r="X152" s="26" t="str">
        <f>IF(U152="","",IF(VALUE($K$2)&gt;VALUE(LEFT(U152,4)),1,0))</f>
        <v/>
      </c>
      <c r="Y152" s="37"/>
      <c r="AE152" s="33"/>
      <c r="AJ152" s="58" t="str">
        <f>IF(K152&amp;L152&amp;M152&amp;N152&amp;O152&amp;P152&amp;Q152&amp;R152&amp;S152="","",K152&amp;IF($L152&lt;&gt;"",": "&amp;$L152,"")&amp;IF($M152&lt;&gt;"",", "&amp;$M152,"")&amp;IF($N152&lt;&gt;"",", "&amp;$N152,"")&amp;IF($O152&lt;&gt;"",", "&amp;$O152,"")&amp;IF($P152&lt;&gt;"",", "&amp;$P152,"")&amp;IF($Q152&lt;&gt;"",", "&amp;$Q152,"")&amp;IF($R152&amp;$S152&lt;&gt;"",", "&amp;$R152,"")&amp;IF($S152&lt;&gt;"","("&amp;S152&amp;")","")&amp;IF($T152&lt;&gt;"",", "&amp;$T152,"")&amp;IF($U152&lt;&gt;"",", "&amp;$U152,""))</f>
        <v/>
      </c>
    </row>
    <row r="153" spans="1:36">
      <c r="A153" s="23"/>
      <c r="J153" s="35"/>
      <c r="K153" s="35"/>
      <c r="L153" s="35"/>
      <c r="M153" s="35"/>
      <c r="N153" s="35"/>
      <c r="O153" s="35"/>
      <c r="P153" s="35"/>
      <c r="Q153" s="35"/>
      <c r="R153" s="35"/>
      <c r="S153" s="35"/>
      <c r="T153" s="35"/>
      <c r="V153" s="35"/>
      <c r="AE153" s="33"/>
    </row>
    <row r="154" spans="1:36" ht="12.75">
      <c r="A154" s="23"/>
      <c r="B154" s="6" t="str">
        <f>"　　"&amp;AA154&amp;"． 一般講演"</f>
        <v>　　e． 一般講演</v>
      </c>
      <c r="J154" s="11" t="s">
        <v>27</v>
      </c>
      <c r="K154" s="36" t="s">
        <v>73</v>
      </c>
      <c r="L154" s="11" t="s">
        <v>29</v>
      </c>
      <c r="M154" s="11" t="s">
        <v>74</v>
      </c>
      <c r="N154" s="11" t="s">
        <v>75</v>
      </c>
      <c r="O154" s="11" t="s">
        <v>76</v>
      </c>
      <c r="P154" s="11" t="s">
        <v>77</v>
      </c>
      <c r="Q154" s="11" t="s">
        <v>78</v>
      </c>
      <c r="R154" s="11" t="s">
        <v>31</v>
      </c>
      <c r="S154" s="11" t="s">
        <v>32</v>
      </c>
      <c r="T154" s="11" t="s">
        <v>79</v>
      </c>
      <c r="U154" s="11" t="s">
        <v>80</v>
      </c>
      <c r="V154" s="47"/>
      <c r="W154" s="26" t="s">
        <v>37</v>
      </c>
      <c r="X154" s="26" t="s">
        <v>38</v>
      </c>
      <c r="Y154" s="37"/>
      <c r="AA154" s="32" t="str">
        <f>CHAR(CODE(AA151)+1)</f>
        <v>e</v>
      </c>
      <c r="AE154" s="33"/>
      <c r="AJ154" s="11" t="s">
        <v>40</v>
      </c>
    </row>
    <row r="155" spans="1:36" ht="18.75" hidden="1">
      <c r="A155" s="23"/>
      <c r="B155" s="56" t="str">
        <f>IF(X155=1,"("&amp;IF(AJ155="","",MID($K$2,3,2)&amp;$L$2&amp;TEXT(J155,"000"))&amp;")",IF(AJ155="","",MID($K$2,3,2)&amp;$L$2&amp;TEXT(J155,"000")))</f>
        <v/>
      </c>
      <c r="C155" s="69" t="str">
        <f>IF(OR(LEFT($AJ155,2)=", ",LEFT($AJ155,2)=": "),RIGHT($AJ155,LEN($AJ155)-2),$AJ155)</f>
        <v/>
      </c>
      <c r="D155" s="69"/>
      <c r="E155" s="69"/>
      <c r="F155" s="69"/>
      <c r="G155" s="69"/>
      <c r="H155" s="69"/>
      <c r="I155" s="60"/>
      <c r="J155" s="11" t="str">
        <f>IF(AJ155="","",MAX($J$33:J154)+1)</f>
        <v/>
      </c>
      <c r="K155" s="36"/>
      <c r="L155" s="38"/>
      <c r="M155" s="11"/>
      <c r="N155" s="11"/>
      <c r="O155" s="11"/>
      <c r="P155" s="11"/>
      <c r="Q155" s="11"/>
      <c r="R155" s="11"/>
      <c r="S155" s="11"/>
      <c r="T155" s="11"/>
      <c r="U155" s="11"/>
      <c r="V155" s="47"/>
      <c r="W155" s="26">
        <f>IF(COUNTIF($L$155:$L155,L155)&gt;1,1,0)</f>
        <v>0</v>
      </c>
      <c r="X155" s="26" t="str">
        <f>IF(U155="","",IF(VALUE($K$2)&gt;VALUE(LEFT(U155,4)),1,0))</f>
        <v/>
      </c>
      <c r="Y155" s="37"/>
      <c r="AE155" s="33"/>
      <c r="AJ155" s="58" t="str">
        <f>IF(K155&amp;L155&amp;M155&amp;N155&amp;O155&amp;P155&amp;Q155&amp;R155&amp;S155="","",K155&amp;IF($L155&lt;&gt;"",": "&amp;$L155,"")&amp;IF($M155&lt;&gt;"",", "&amp;$M155,"")&amp;IF($N155&lt;&gt;"",", "&amp;$N155,"")&amp;IF($O155&lt;&gt;"",", "&amp;$O155,"")&amp;IF($P155&lt;&gt;"",", "&amp;$P155,"")&amp;IF($Q155&lt;&gt;"",", "&amp;$Q155,"")&amp;IF($R155&amp;$S155&lt;&gt;"",", "&amp;$R155,"")&amp;IF($S155&lt;&gt;"","("&amp;S155&amp;")","")&amp;IF($T155&lt;&gt;"",", "&amp;$T155,"")&amp;IF($U155&lt;&gt;"",", "&amp;$U155,""))</f>
        <v/>
      </c>
    </row>
    <row r="156" spans="1:36">
      <c r="A156" s="23"/>
      <c r="J156" s="35"/>
      <c r="K156" s="35"/>
      <c r="L156" s="35"/>
      <c r="M156" s="35"/>
      <c r="N156" s="35"/>
      <c r="O156" s="35"/>
      <c r="P156" s="35"/>
      <c r="Q156" s="35"/>
      <c r="R156" s="35"/>
      <c r="S156" s="35"/>
      <c r="T156" s="35"/>
      <c r="V156" s="35"/>
      <c r="Z156" s="33"/>
      <c r="AA156" s="33"/>
      <c r="AE156" s="33"/>
    </row>
    <row r="157" spans="1:36" ht="12.75">
      <c r="A157" s="23"/>
      <c r="B157" s="6" t="str">
        <f>"　　"&amp;AA157&amp;"． その他"</f>
        <v>　　f． その他</v>
      </c>
      <c r="J157" s="11" t="s">
        <v>27</v>
      </c>
      <c r="K157" s="36" t="s">
        <v>73</v>
      </c>
      <c r="L157" s="11" t="s">
        <v>29</v>
      </c>
      <c r="M157" s="11" t="s">
        <v>74</v>
      </c>
      <c r="N157" s="11" t="s">
        <v>75</v>
      </c>
      <c r="O157" s="11" t="s">
        <v>76</v>
      </c>
      <c r="P157" s="11" t="s">
        <v>77</v>
      </c>
      <c r="Q157" s="11" t="s">
        <v>78</v>
      </c>
      <c r="R157" s="11" t="s">
        <v>31</v>
      </c>
      <c r="S157" s="11" t="s">
        <v>32</v>
      </c>
      <c r="T157" s="11" t="s">
        <v>79</v>
      </c>
      <c r="U157" s="11" t="s">
        <v>80</v>
      </c>
      <c r="V157" s="47"/>
      <c r="W157" s="26" t="s">
        <v>37</v>
      </c>
      <c r="X157" s="26" t="s">
        <v>38</v>
      </c>
      <c r="Y157" s="37"/>
      <c r="AA157" s="32" t="str">
        <f>CHAR(CODE(AA154)+1)</f>
        <v>f</v>
      </c>
      <c r="AE157" s="33"/>
      <c r="AJ157" s="11" t="s">
        <v>40</v>
      </c>
    </row>
    <row r="158" spans="1:36" ht="18.75" hidden="1">
      <c r="A158" s="23"/>
      <c r="B158" s="56" t="str">
        <f>IF(X158=1,"("&amp;IF(AJ158="","",MID($K$2,3,2)&amp;$L$2&amp;TEXT(J158,"000"))&amp;")",IF(AJ158="","",MID($K$2,3,2)&amp;$L$2&amp;TEXT(J158,"000")))</f>
        <v/>
      </c>
      <c r="C158" s="69" t="str">
        <f>IF(OR(LEFT($AJ158,2)=", ",LEFT($AJ158,2)=": "),RIGHT($AJ158,LEN($AJ158)-2),$AJ158)</f>
        <v/>
      </c>
      <c r="D158" s="69"/>
      <c r="E158" s="69"/>
      <c r="F158" s="69"/>
      <c r="G158" s="69"/>
      <c r="H158" s="69"/>
      <c r="I158" s="60"/>
      <c r="J158" s="11" t="str">
        <f>IF(AJ158="","",MAX($J$33:J157)+1)</f>
        <v/>
      </c>
      <c r="K158" s="36"/>
      <c r="L158" s="38"/>
      <c r="M158" s="11"/>
      <c r="N158" s="11"/>
      <c r="O158" s="11"/>
      <c r="P158" s="11"/>
      <c r="Q158" s="11"/>
      <c r="R158" s="11"/>
      <c r="S158" s="11"/>
      <c r="T158" s="11"/>
      <c r="U158" s="11"/>
      <c r="V158" s="47"/>
      <c r="W158" s="26">
        <f>IF(COUNTIF($L$158:$L158,L158)&gt;1,1,0)</f>
        <v>0</v>
      </c>
      <c r="X158" s="26" t="str">
        <f>IF(U158="","",IF(VALUE($K$2)&gt;VALUE(LEFT(U158,4)),1,0))</f>
        <v/>
      </c>
      <c r="Y158" s="37"/>
      <c r="AE158" s="33"/>
      <c r="AJ158" s="58" t="str">
        <f>IF(K158&amp;L158&amp;M158&amp;N158&amp;O158&amp;P158&amp;Q158&amp;R158&amp;S158="","",K158&amp;IF($L158&lt;&gt;"",": "&amp;$L158,"")&amp;IF($M158&lt;&gt;"",", "&amp;$M158,"")&amp;IF($N158&lt;&gt;"",", "&amp;$N158,"")&amp;IF($O158&lt;&gt;"",", "&amp;$O158,"")&amp;IF($P158&lt;&gt;"",", "&amp;$P158,"")&amp;IF($Q158&lt;&gt;"",", "&amp;$Q158,"")&amp;IF($R158&amp;$S158&lt;&gt;"",", "&amp;$R158,"")&amp;IF($S158&lt;&gt;"","("&amp;S158&amp;")","")&amp;IF($T158&lt;&gt;"",", "&amp;$T158,"")&amp;IF($U158&lt;&gt;"",", "&amp;$U158,""))</f>
        <v/>
      </c>
    </row>
    <row r="159" spans="1:36">
      <c r="A159" s="23"/>
      <c r="J159" s="35"/>
      <c r="K159" s="35"/>
      <c r="L159" s="35"/>
      <c r="M159" s="35"/>
      <c r="N159" s="35"/>
      <c r="O159" s="35"/>
      <c r="P159" s="35"/>
      <c r="Q159" s="35"/>
      <c r="R159" s="35"/>
      <c r="S159" s="35"/>
      <c r="T159" s="35"/>
      <c r="AA159" s="33"/>
      <c r="AE159" s="33"/>
    </row>
    <row r="160" spans="1:36" ht="12.75">
      <c r="B160" s="6" t="s">
        <v>86</v>
      </c>
      <c r="J160" s="35" t="str">
        <f>IF(K160="","",MAX($J$46:J159)+1)</f>
        <v/>
      </c>
      <c r="K160" s="35"/>
      <c r="L160" s="35"/>
      <c r="M160" s="35"/>
      <c r="N160" s="35"/>
      <c r="O160" s="35"/>
      <c r="P160" s="35"/>
      <c r="Q160" s="35"/>
      <c r="R160" s="35"/>
      <c r="Z160" s="32">
        <v>1</v>
      </c>
      <c r="AA160" s="33"/>
      <c r="AE160" s="33"/>
    </row>
    <row r="161" spans="1:49">
      <c r="A161" s="23"/>
      <c r="B161" s="14" t="s">
        <v>12</v>
      </c>
      <c r="C161" s="14" t="s">
        <v>87</v>
      </c>
      <c r="D161" s="14" t="s">
        <v>88</v>
      </c>
      <c r="J161" s="35"/>
      <c r="Z161" s="32">
        <f>MAX(Z160)</f>
        <v>1</v>
      </c>
      <c r="AA161" s="33"/>
      <c r="AE161" s="33"/>
    </row>
    <row r="162" spans="1:49" s="33" customFormat="1" hidden="1">
      <c r="A162" s="51"/>
      <c r="B162" s="66"/>
      <c r="C162" s="67"/>
      <c r="D162" s="67"/>
      <c r="E162" s="32"/>
      <c r="F162" s="32"/>
      <c r="G162" s="32"/>
      <c r="H162" s="52"/>
      <c r="I162" s="32"/>
      <c r="J162" s="35"/>
      <c r="K162" s="35"/>
      <c r="L162" s="35"/>
      <c r="M162" s="35"/>
      <c r="N162" s="35"/>
      <c r="O162" s="35"/>
      <c r="P162" s="35"/>
      <c r="Q162" s="35"/>
      <c r="R162" s="35"/>
      <c r="S162" s="35"/>
      <c r="T162" s="35"/>
      <c r="U162" s="35"/>
      <c r="V162" s="35"/>
      <c r="W162" s="37"/>
      <c r="X162" s="37"/>
      <c r="Y162" s="37"/>
      <c r="Z162" s="32"/>
      <c r="AB162" s="32"/>
      <c r="AC162" s="32"/>
      <c r="AD162" s="32"/>
    </row>
    <row r="163" spans="1:49" ht="12.75">
      <c r="A163" s="23"/>
      <c r="B163" s="6"/>
      <c r="J163" s="35"/>
      <c r="K163" s="35"/>
      <c r="L163" s="35"/>
      <c r="M163" s="35"/>
      <c r="N163" s="35"/>
      <c r="O163" s="35"/>
      <c r="P163" s="35"/>
      <c r="Q163" s="35"/>
      <c r="R163" s="35"/>
      <c r="S163" s="35"/>
      <c r="T163" s="35"/>
      <c r="U163" s="35"/>
      <c r="V163" s="35"/>
      <c r="W163" s="37"/>
      <c r="X163" s="37"/>
      <c r="Y163" s="37"/>
      <c r="Z163" s="33"/>
      <c r="AA163" s="33"/>
      <c r="AE163" s="33"/>
    </row>
    <row r="164" spans="1:49" ht="12.75">
      <c r="A164" s="23"/>
      <c r="B164" s="6" t="s">
        <v>89</v>
      </c>
      <c r="J164" s="11" t="s">
        <v>27</v>
      </c>
      <c r="K164" s="36" t="s">
        <v>90</v>
      </c>
      <c r="L164" s="11" t="s">
        <v>29</v>
      </c>
      <c r="M164" s="11" t="s">
        <v>91</v>
      </c>
      <c r="N164" s="11" t="s">
        <v>92</v>
      </c>
      <c r="O164" s="11" t="s">
        <v>93</v>
      </c>
      <c r="P164" s="48"/>
      <c r="Q164" s="35"/>
      <c r="R164" s="35"/>
      <c r="S164" s="35"/>
      <c r="T164" s="35"/>
      <c r="U164" s="35"/>
      <c r="V164" s="49"/>
      <c r="W164" s="26" t="s">
        <v>37</v>
      </c>
      <c r="X164" s="26" t="s">
        <v>38</v>
      </c>
      <c r="Y164" s="37"/>
      <c r="Z164" s="33"/>
      <c r="AA164" s="33"/>
      <c r="AE164" s="33"/>
      <c r="AJ164" s="11" t="s">
        <v>40</v>
      </c>
    </row>
    <row r="165" spans="1:49" ht="18.75" hidden="1">
      <c r="A165" s="23"/>
      <c r="B165" s="56" t="str">
        <f>IF(X165=1,"("&amp;IF(AJ165="","",MID($K$2,3,2)&amp;$L$2&amp;TEXT(J165,"000"))&amp;")",IF(AJ165="","",MID($K$2,3,2)&amp;$L$2&amp;TEXT(J165,"000")))</f>
        <v/>
      </c>
      <c r="C165" s="69" t="str">
        <f>IF(OR(LEFT($AJ165,2)=", ",LEFT($AJ165,2)=": "),RIGHT($AJ165,LEN($AJ165)-2),$AJ165)</f>
        <v/>
      </c>
      <c r="D165" s="69"/>
      <c r="E165" s="69"/>
      <c r="F165" s="69"/>
      <c r="G165" s="69"/>
      <c r="H165" s="69"/>
      <c r="J165" s="11" t="str">
        <f>IF(AJ165="","",MAX($J$33:J164)+1)</f>
        <v/>
      </c>
      <c r="K165" s="11"/>
      <c r="L165" s="11"/>
      <c r="M165" s="11"/>
      <c r="N165" s="11"/>
      <c r="O165" s="11"/>
      <c r="P165" s="48"/>
      <c r="Q165" s="35"/>
      <c r="R165" s="35"/>
      <c r="S165" s="35"/>
      <c r="T165" s="35"/>
      <c r="U165" s="35"/>
      <c r="V165" s="49"/>
      <c r="W165" s="26">
        <f>IF(COUNTIF($L$165:$L165,L165)&gt;1,1,0)</f>
        <v>0</v>
      </c>
      <c r="X165" s="26" t="str">
        <f>IF(O165="","",IF(VALUE($K$2)&gt;VALUE(LEFT(O165,4)),1,0))</f>
        <v/>
      </c>
      <c r="AJ165" s="58" t="str">
        <f>IF(K165&amp;L165&amp;M165&amp;N165&amp;O165="","",K165&amp;IF($L165&lt;&gt;"",": "&amp;$L165,"")&amp;IF($M165&lt;&gt;"",", "&amp;$M165,"")&amp;IF($N165&amp;$O165&lt;&gt;"",", "&amp;$N165,"")&amp;IF($O165&lt;&gt;"",IF(LEFT($O165,4)="9999","-現在","-"&amp;$O165),""))</f>
        <v/>
      </c>
    </row>
    <row r="166" spans="1:49" ht="12.75">
      <c r="A166" s="23"/>
      <c r="B166" s="6"/>
      <c r="J166" s="35"/>
      <c r="K166" s="35"/>
      <c r="L166" s="35"/>
      <c r="M166" s="35"/>
      <c r="N166" s="35"/>
      <c r="O166" s="35"/>
      <c r="P166" s="35"/>
      <c r="Q166" s="35"/>
      <c r="R166" s="35"/>
      <c r="S166" s="35"/>
      <c r="T166" s="35"/>
      <c r="U166" s="35"/>
      <c r="V166" s="35"/>
      <c r="W166" s="37"/>
      <c r="X166" s="37"/>
      <c r="Y166" s="37"/>
      <c r="Z166" s="33"/>
      <c r="AA166" s="33"/>
      <c r="AE166" s="33"/>
    </row>
    <row r="167" spans="1:49" ht="14.25">
      <c r="B167" s="5" t="s">
        <v>94</v>
      </c>
      <c r="J167" s="35"/>
      <c r="Z167" s="33"/>
      <c r="AA167" s="33"/>
      <c r="AE167" s="33"/>
    </row>
    <row r="168" spans="1:49" ht="12.75">
      <c r="B168" s="6" t="s">
        <v>95</v>
      </c>
      <c r="Z168" s="33"/>
      <c r="AA168" s="33"/>
      <c r="AE168" s="33"/>
    </row>
    <row r="169" spans="1:49">
      <c r="A169" s="23"/>
      <c r="B169" s="14" t="s">
        <v>12</v>
      </c>
      <c r="C169" s="14" t="s">
        <v>96</v>
      </c>
      <c r="D169" s="14" t="s">
        <v>97</v>
      </c>
      <c r="E169" s="14" t="s">
        <v>98</v>
      </c>
      <c r="F169" s="14" t="s">
        <v>99</v>
      </c>
      <c r="G169" s="14" t="s">
        <v>100</v>
      </c>
      <c r="H169" s="14" t="s">
        <v>101</v>
      </c>
      <c r="K169" s="11" t="s">
        <v>102</v>
      </c>
      <c r="L169" s="11" t="s">
        <v>103</v>
      </c>
      <c r="Z169" s="33"/>
      <c r="AA169" s="33"/>
      <c r="AE169" s="33"/>
    </row>
    <row r="170" spans="1:49" s="33" customFormat="1" hidden="1">
      <c r="A170" s="51"/>
      <c r="B170" s="57"/>
      <c r="C170" s="57"/>
      <c r="D170" s="57"/>
      <c r="E170" s="57"/>
      <c r="F170" s="57"/>
      <c r="G170" s="57" t="str">
        <f>IF($K170&amp;$L170&lt;&gt;"",$K170,"")&amp;IF($L170&lt;&gt;"",IF(LEFT($L170,4)="9999","-現在","-"&amp;$L170),"")</f>
        <v/>
      </c>
      <c r="H170" s="62"/>
      <c r="I170" s="32"/>
      <c r="K170" s="11"/>
      <c r="L170" s="11"/>
      <c r="M170" s="32"/>
      <c r="N170" s="32"/>
      <c r="O170" s="32"/>
      <c r="P170" s="32"/>
      <c r="Q170" s="32"/>
      <c r="R170" s="32"/>
      <c r="S170" s="32"/>
      <c r="T170" s="32"/>
      <c r="U170" s="32"/>
      <c r="V170" s="32"/>
      <c r="W170" s="32"/>
      <c r="X170" s="32"/>
      <c r="Y170" s="32"/>
      <c r="AB170" s="32"/>
      <c r="AC170" s="32"/>
      <c r="AD170" s="32"/>
    </row>
    <row r="171" spans="1:49">
      <c r="A171" s="23"/>
    </row>
    <row r="172" spans="1:49">
      <c r="A172" s="23"/>
      <c r="B172" s="14" t="s">
        <v>12</v>
      </c>
      <c r="C172" s="14" t="s">
        <v>104</v>
      </c>
      <c r="D172" s="14" t="s">
        <v>105</v>
      </c>
      <c r="E172" s="14" t="s">
        <v>98</v>
      </c>
      <c r="F172" s="14" t="s">
        <v>99</v>
      </c>
      <c r="G172" s="14" t="s">
        <v>100</v>
      </c>
      <c r="H172" s="14" t="s">
        <v>101</v>
      </c>
      <c r="K172" s="11" t="s">
        <v>102</v>
      </c>
      <c r="L172" s="11" t="s">
        <v>103</v>
      </c>
      <c r="Z172" s="33"/>
      <c r="AA172" s="33"/>
      <c r="AE172" s="33"/>
    </row>
    <row r="173" spans="1:49" s="33" customFormat="1" ht="48">
      <c r="A173" s="51"/>
      <c r="B173" s="57" t="s">
        <v>106</v>
      </c>
      <c r="C173" s="57" t="s">
        <v>107</v>
      </c>
      <c r="D173" s="57" t="s">
        <v>108</v>
      </c>
      <c r="E173" s="57" t="s">
        <v>109</v>
      </c>
      <c r="F173" s="57" t="s">
        <v>110</v>
      </c>
      <c r="G173" s="57" t="str">
        <f>IF($K173&amp;$L173&lt;&gt;"",$K173,"")&amp;IF($L173&lt;&gt;"",IF(LEFT($L173,4)="9999","-現在","-"&amp;$L173),"")</f>
        <v>20210401-20240331</v>
      </c>
      <c r="H173" s="62">
        <v>780000</v>
      </c>
      <c r="I173" s="32"/>
      <c r="K173" s="11">
        <v>20210401</v>
      </c>
      <c r="L173" s="11">
        <v>20240331</v>
      </c>
      <c r="M173" s="32"/>
      <c r="N173" s="32"/>
      <c r="O173" s="32"/>
      <c r="P173" s="32"/>
      <c r="Q173" s="32"/>
      <c r="R173" s="32"/>
      <c r="S173" s="32"/>
      <c r="T173" s="32"/>
      <c r="U173" s="32"/>
      <c r="V173" s="32"/>
      <c r="W173" s="32"/>
      <c r="X173" s="32"/>
      <c r="Y173" s="32"/>
      <c r="AB173" s="32"/>
      <c r="AC173" s="32"/>
      <c r="AD173" s="32"/>
    </row>
    <row r="174" spans="1:49" ht="48">
      <c r="A174" s="51"/>
      <c r="B174" s="57" t="s">
        <v>106</v>
      </c>
      <c r="C174" s="57" t="s">
        <v>107</v>
      </c>
      <c r="D174" s="57" t="s">
        <v>108</v>
      </c>
      <c r="E174" s="57" t="s">
        <v>109</v>
      </c>
      <c r="F174" s="57" t="s">
        <v>110</v>
      </c>
      <c r="G174" s="57" t="str">
        <f>IF($K174&amp;$L174&lt;&gt;"",$K174,"")&amp;IF($L174&lt;&gt;"",IF(LEFT($L174,4)="9999","-現在","-"&amp;$L174),"")</f>
        <v>20210401-20240331</v>
      </c>
      <c r="H174" s="62">
        <v>780000</v>
      </c>
      <c r="J174" s="33"/>
      <c r="K174" s="11">
        <v>20210401</v>
      </c>
      <c r="L174" s="11">
        <v>20240331</v>
      </c>
      <c r="Z174" s="33"/>
      <c r="AA174" s="33"/>
      <c r="AE174" s="33"/>
      <c r="AR174" s="33"/>
      <c r="AS174" s="33"/>
      <c r="AT174" s="33"/>
      <c r="AU174" s="33"/>
      <c r="AV174" s="33"/>
      <c r="AW174" s="33"/>
    </row>
    <row r="175" spans="1:49">
      <c r="A175" s="23"/>
      <c r="B175" s="15"/>
      <c r="C175" s="15"/>
      <c r="D175" s="15"/>
      <c r="E175" s="15"/>
      <c r="F175" s="15"/>
      <c r="G175" s="15"/>
      <c r="H175" s="15"/>
      <c r="I175" s="34"/>
      <c r="K175" s="34"/>
      <c r="L175" s="34"/>
      <c r="M175" s="34"/>
      <c r="N175" s="34"/>
      <c r="O175" s="34"/>
      <c r="P175" s="34"/>
      <c r="Q175" s="34"/>
      <c r="R175" s="34"/>
      <c r="S175" s="34"/>
      <c r="T175" s="34"/>
      <c r="U175" s="33"/>
      <c r="V175" s="33"/>
      <c r="W175" s="33"/>
      <c r="X175" s="33"/>
      <c r="Y175" s="33"/>
      <c r="Z175" s="33"/>
      <c r="AA175" s="33"/>
      <c r="AE175" s="33"/>
    </row>
    <row r="176" spans="1:49">
      <c r="A176" s="23"/>
      <c r="B176" s="14" t="s">
        <v>12</v>
      </c>
      <c r="C176" s="14" t="s">
        <v>111</v>
      </c>
      <c r="D176" s="14" t="s">
        <v>105</v>
      </c>
      <c r="E176" s="14" t="s">
        <v>112</v>
      </c>
      <c r="F176" s="14" t="s">
        <v>100</v>
      </c>
      <c r="G176" s="14" t="s">
        <v>113</v>
      </c>
      <c r="H176" s="21"/>
      <c r="K176" s="11" t="s">
        <v>102</v>
      </c>
      <c r="L176" s="11" t="s">
        <v>103</v>
      </c>
      <c r="Z176" s="33"/>
      <c r="AA176" s="33"/>
      <c r="AE176" s="33"/>
    </row>
    <row r="177" spans="1:31" s="33" customFormat="1" hidden="1">
      <c r="A177" s="51"/>
      <c r="B177" s="57"/>
      <c r="C177" s="57"/>
      <c r="D177" s="57"/>
      <c r="E177" s="57"/>
      <c r="F177" s="57" t="str">
        <f>IF($K177&amp;$L177&lt;&gt;"",$K177,"")&amp;IF($L177&lt;&gt;"",IF(LEFT($L177,4)="9999","-現在","-"&amp;$L177),"")</f>
        <v/>
      </c>
      <c r="G177" s="64"/>
      <c r="H177" s="53"/>
      <c r="I177" s="32"/>
      <c r="K177" s="11"/>
      <c r="L177" s="11"/>
      <c r="M177" s="32"/>
      <c r="N177" s="32"/>
      <c r="O177" s="32"/>
      <c r="P177" s="32"/>
      <c r="Q177" s="32"/>
      <c r="R177" s="32"/>
      <c r="S177" s="32"/>
      <c r="T177" s="32"/>
      <c r="U177" s="32"/>
      <c r="V177" s="32"/>
      <c r="W177" s="32"/>
      <c r="X177" s="32"/>
      <c r="Y177" s="32"/>
      <c r="AB177" s="32"/>
      <c r="AC177" s="32"/>
      <c r="AD177" s="32"/>
    </row>
    <row r="178" spans="1:31">
      <c r="A178" s="23"/>
      <c r="B178" s="19"/>
      <c r="C178" s="19"/>
      <c r="D178" s="19"/>
      <c r="E178" s="19"/>
      <c r="F178" s="19"/>
      <c r="G178" s="19"/>
      <c r="H178" s="27"/>
      <c r="Z178" s="33"/>
      <c r="AA178" s="33"/>
      <c r="AE178" s="33"/>
    </row>
    <row r="179" spans="1:31">
      <c r="A179" s="23"/>
      <c r="B179" s="14" t="s">
        <v>12</v>
      </c>
      <c r="C179" s="14" t="s">
        <v>111</v>
      </c>
      <c r="D179" s="14" t="s">
        <v>105</v>
      </c>
      <c r="E179" s="14" t="s">
        <v>112</v>
      </c>
      <c r="F179" s="14" t="s">
        <v>100</v>
      </c>
      <c r="G179" s="14" t="s">
        <v>113</v>
      </c>
      <c r="H179" s="21"/>
      <c r="K179" s="11" t="s">
        <v>102</v>
      </c>
      <c r="L179" s="11" t="s">
        <v>103</v>
      </c>
      <c r="Z179" s="33"/>
      <c r="AA179" s="33"/>
      <c r="AE179" s="33"/>
    </row>
    <row r="180" spans="1:31" s="33" customFormat="1" hidden="1">
      <c r="A180" s="51"/>
      <c r="B180" s="57"/>
      <c r="C180" s="57"/>
      <c r="D180" s="57"/>
      <c r="E180" s="57"/>
      <c r="F180" s="57" t="str">
        <f>IF($K180&amp;$L180&lt;&gt;"",$K180,"")&amp;IF($L180&lt;&gt;"",IF(LEFT($L180,4)="9999","-現在","-"&amp;$L180),"")</f>
        <v/>
      </c>
      <c r="G180" s="64"/>
      <c r="H180" s="53"/>
      <c r="I180" s="32"/>
      <c r="K180" s="11"/>
      <c r="L180" s="11"/>
      <c r="M180" s="32"/>
      <c r="N180" s="32"/>
      <c r="O180" s="32"/>
      <c r="P180" s="32"/>
      <c r="Q180" s="32"/>
      <c r="R180" s="32"/>
      <c r="S180" s="32"/>
      <c r="T180" s="32"/>
      <c r="U180" s="32"/>
      <c r="V180" s="32"/>
      <c r="W180" s="32"/>
      <c r="X180" s="32"/>
      <c r="Y180" s="32"/>
      <c r="AB180" s="32"/>
      <c r="AC180" s="32"/>
      <c r="AD180" s="32"/>
    </row>
    <row r="181" spans="1:31">
      <c r="A181" s="23"/>
      <c r="B181" s="19"/>
      <c r="C181" s="19"/>
      <c r="D181" s="19"/>
      <c r="E181" s="19"/>
      <c r="F181" s="19"/>
      <c r="G181" s="19"/>
      <c r="H181" s="27"/>
      <c r="Z181" s="33"/>
      <c r="AA181" s="33"/>
      <c r="AE181" s="33"/>
    </row>
    <row r="182" spans="1:31" ht="12.75">
      <c r="B182" s="6" t="s">
        <v>114</v>
      </c>
      <c r="I182" s="33"/>
      <c r="J182" s="33"/>
      <c r="K182" s="33"/>
      <c r="L182" s="33"/>
      <c r="M182" s="33"/>
      <c r="N182" s="33"/>
      <c r="O182" s="33"/>
      <c r="P182" s="33"/>
      <c r="Q182" s="33"/>
      <c r="R182" s="33"/>
      <c r="S182" s="33"/>
      <c r="T182" s="33"/>
      <c r="U182" s="33"/>
      <c r="V182" s="33"/>
      <c r="W182" s="33"/>
      <c r="X182" s="33"/>
      <c r="Y182" s="33"/>
      <c r="Z182" s="33"/>
      <c r="AA182" s="33"/>
      <c r="AE182" s="33"/>
    </row>
    <row r="183" spans="1:31">
      <c r="B183" s="14" t="s">
        <v>115</v>
      </c>
      <c r="C183" s="10">
        <f>COUNTA(奨学寄附金!B:B)-2</f>
        <v>0</v>
      </c>
      <c r="I183" s="33"/>
      <c r="J183" s="33"/>
      <c r="K183" s="33"/>
      <c r="L183" s="33"/>
      <c r="M183" s="33"/>
      <c r="N183" s="33"/>
      <c r="O183" s="33"/>
      <c r="P183" s="33"/>
      <c r="Q183" s="33"/>
      <c r="R183" s="33"/>
      <c r="S183" s="33"/>
      <c r="T183" s="33"/>
      <c r="U183" s="33"/>
      <c r="V183" s="33"/>
      <c r="W183" s="33"/>
      <c r="X183" s="33"/>
      <c r="Y183" s="33"/>
      <c r="Z183" s="33"/>
      <c r="AA183" s="33"/>
      <c r="AE183" s="33"/>
    </row>
    <row r="184" spans="1:31">
      <c r="B184" s="14" t="s">
        <v>116</v>
      </c>
      <c r="C184" s="63">
        <f>SUM(奨学寄附金!F:F)</f>
        <v>0</v>
      </c>
      <c r="I184" s="33"/>
      <c r="J184" s="33"/>
      <c r="K184" s="33"/>
      <c r="L184" s="33"/>
      <c r="M184" s="33"/>
      <c r="N184" s="33"/>
      <c r="O184" s="33"/>
      <c r="P184" s="33"/>
      <c r="Q184" s="33"/>
      <c r="R184" s="33"/>
      <c r="S184" s="33"/>
      <c r="T184" s="33"/>
      <c r="U184" s="33"/>
      <c r="V184" s="33"/>
      <c r="W184" s="33"/>
      <c r="X184" s="33"/>
      <c r="Y184" s="33"/>
      <c r="Z184" s="33"/>
      <c r="AA184" s="33"/>
      <c r="AE184" s="33"/>
    </row>
    <row r="186" spans="1:31" ht="14.25">
      <c r="B186" s="5" t="s">
        <v>117</v>
      </c>
      <c r="I186" s="33"/>
      <c r="J186" s="33"/>
      <c r="K186" s="33"/>
      <c r="L186" s="33"/>
      <c r="M186" s="33"/>
      <c r="N186" s="33"/>
      <c r="O186" s="33"/>
      <c r="P186" s="33"/>
      <c r="Q186" s="33"/>
      <c r="R186" s="33"/>
      <c r="S186" s="33"/>
      <c r="T186" s="33"/>
      <c r="U186" s="33"/>
      <c r="V186" s="33"/>
      <c r="W186" s="33"/>
      <c r="X186" s="33"/>
      <c r="Y186" s="33"/>
      <c r="Z186" s="33"/>
      <c r="AA186" s="33"/>
      <c r="AE186" s="33"/>
    </row>
    <row r="187" spans="1:31" ht="12.75">
      <c r="B187" s="6" t="s">
        <v>118</v>
      </c>
      <c r="I187" s="33"/>
      <c r="J187" s="33"/>
      <c r="K187" s="33"/>
      <c r="L187" s="33"/>
      <c r="M187" s="33"/>
      <c r="N187" s="33"/>
      <c r="O187" s="33"/>
      <c r="P187" s="33"/>
      <c r="Q187" s="33"/>
      <c r="R187" s="33"/>
      <c r="S187" s="33"/>
      <c r="T187" s="33"/>
      <c r="U187" s="33"/>
      <c r="V187" s="33"/>
      <c r="W187" s="33"/>
      <c r="X187" s="33"/>
      <c r="Y187" s="33"/>
      <c r="Z187" s="33"/>
      <c r="AA187" s="33"/>
      <c r="AE187" s="33"/>
    </row>
    <row r="188" spans="1:31">
      <c r="A188" s="23"/>
      <c r="B188" s="14" t="s">
        <v>12</v>
      </c>
      <c r="C188" s="14" t="s">
        <v>119</v>
      </c>
      <c r="D188" s="14" t="s">
        <v>120</v>
      </c>
      <c r="E188" s="14" t="s">
        <v>121</v>
      </c>
      <c r="F188" s="14" t="s">
        <v>76</v>
      </c>
      <c r="J188" s="33"/>
      <c r="K188" s="11" t="s">
        <v>102</v>
      </c>
      <c r="L188" s="11" t="s">
        <v>103</v>
      </c>
      <c r="M188" s="33"/>
      <c r="N188" s="33"/>
      <c r="O188" s="33"/>
      <c r="P188" s="33"/>
      <c r="Q188" s="33"/>
      <c r="R188" s="33"/>
      <c r="S188" s="33"/>
      <c r="T188" s="33"/>
      <c r="U188" s="33"/>
      <c r="V188" s="33"/>
      <c r="W188" s="33"/>
      <c r="X188" s="33"/>
      <c r="Y188" s="33"/>
      <c r="Z188" s="33"/>
      <c r="AA188" s="33"/>
      <c r="AE188" s="33"/>
    </row>
    <row r="189" spans="1:31" hidden="1">
      <c r="A189" s="23"/>
      <c r="B189" s="57"/>
      <c r="C189" s="57"/>
      <c r="D189" s="57"/>
      <c r="E189" s="57" t="str">
        <f>IF($K189&amp;$L189&lt;&gt;"",$K189,"")&amp;IF($L189&lt;&gt;"",IF(LEFT($L189,4)="9999","-現在","-"&amp;$L189),"")</f>
        <v/>
      </c>
      <c r="F189" s="57"/>
      <c r="J189" s="33"/>
      <c r="K189" s="11"/>
      <c r="L189" s="11"/>
      <c r="M189" s="33"/>
      <c r="N189" s="33"/>
      <c r="O189" s="33"/>
      <c r="P189" s="33"/>
      <c r="Q189" s="33"/>
      <c r="R189" s="33"/>
      <c r="S189" s="33"/>
      <c r="T189" s="33"/>
      <c r="U189" s="33"/>
      <c r="V189" s="33"/>
      <c r="W189" s="33"/>
      <c r="X189" s="33"/>
      <c r="Y189" s="33"/>
      <c r="Z189" s="33"/>
      <c r="AA189" s="33"/>
      <c r="AE189" s="33"/>
    </row>
    <row r="190" spans="1:31" ht="14.25">
      <c r="A190" s="23"/>
      <c r="B190" s="5"/>
      <c r="L190" s="33"/>
      <c r="M190" s="33"/>
      <c r="N190" s="33"/>
      <c r="O190" s="33"/>
      <c r="P190" s="33"/>
      <c r="Q190" s="33"/>
      <c r="R190" s="33"/>
      <c r="S190" s="33"/>
      <c r="T190" s="33"/>
      <c r="U190" s="33"/>
      <c r="V190" s="33"/>
      <c r="W190" s="33"/>
      <c r="X190" s="33"/>
      <c r="Y190" s="33"/>
      <c r="Z190" s="33"/>
      <c r="AA190" s="33"/>
      <c r="AE190" s="33"/>
    </row>
    <row r="191" spans="1:31" ht="12.75">
      <c r="B191" s="6" t="s">
        <v>122</v>
      </c>
      <c r="L191" s="33"/>
      <c r="M191" s="33"/>
      <c r="N191" s="33"/>
      <c r="O191" s="33"/>
      <c r="P191" s="33"/>
      <c r="Q191" s="33"/>
      <c r="R191" s="33"/>
      <c r="S191" s="33"/>
      <c r="T191" s="33"/>
      <c r="U191" s="33"/>
      <c r="V191" s="33"/>
      <c r="W191" s="33"/>
      <c r="X191" s="33"/>
      <c r="Y191" s="33"/>
      <c r="Z191" s="33"/>
      <c r="AA191" s="33"/>
      <c r="AE191" s="33"/>
    </row>
    <row r="192" spans="1:31">
      <c r="A192" s="23"/>
      <c r="B192" s="14" t="s">
        <v>123</v>
      </c>
      <c r="C192" s="14" t="s">
        <v>124</v>
      </c>
      <c r="D192" s="14" t="s">
        <v>125</v>
      </c>
      <c r="L192" s="33"/>
      <c r="M192" s="33"/>
      <c r="N192" s="33"/>
      <c r="O192" s="33"/>
      <c r="P192" s="33"/>
      <c r="Q192" s="33"/>
      <c r="R192" s="33"/>
      <c r="S192" s="33"/>
      <c r="T192" s="33"/>
      <c r="U192" s="33"/>
      <c r="V192" s="33"/>
      <c r="W192" s="33"/>
      <c r="X192" s="33"/>
      <c r="Y192" s="33"/>
      <c r="Z192" s="33"/>
      <c r="AA192" s="33"/>
      <c r="AE192" s="33"/>
    </row>
    <row r="193" spans="1:49" s="33" customFormat="1">
      <c r="A193" s="51"/>
      <c r="B193" s="57" t="s">
        <v>126</v>
      </c>
      <c r="C193" s="57" t="s">
        <v>127</v>
      </c>
      <c r="D193" s="57" t="s">
        <v>109</v>
      </c>
      <c r="E193" s="32"/>
      <c r="F193" s="32"/>
      <c r="G193" s="32"/>
      <c r="H193" s="52"/>
      <c r="I193" s="32"/>
      <c r="J193" s="32"/>
      <c r="K193" s="32"/>
      <c r="AB193" s="32"/>
      <c r="AC193" s="32"/>
      <c r="AD193" s="32"/>
    </row>
    <row r="194" spans="1:49" ht="24">
      <c r="A194" s="51"/>
      <c r="B194" s="57" t="s">
        <v>128</v>
      </c>
      <c r="C194" s="57" t="s">
        <v>127</v>
      </c>
      <c r="D194" s="57" t="s">
        <v>109</v>
      </c>
      <c r="E194" s="32"/>
      <c r="F194" s="32"/>
      <c r="G194" s="32"/>
      <c r="H194" s="52"/>
      <c r="L194" s="33"/>
      <c r="M194" s="33"/>
      <c r="N194" s="33"/>
      <c r="O194" s="33"/>
      <c r="P194" s="33"/>
      <c r="Q194" s="33"/>
      <c r="R194" s="33"/>
      <c r="S194" s="33"/>
      <c r="T194" s="33"/>
      <c r="U194" s="33"/>
      <c r="V194" s="33"/>
      <c r="W194" s="33"/>
      <c r="X194" s="33"/>
      <c r="Y194" s="33"/>
      <c r="Z194" s="33"/>
      <c r="AA194" s="33"/>
      <c r="AE194" s="33"/>
      <c r="AR194" s="33"/>
      <c r="AS194" s="33"/>
      <c r="AT194" s="33"/>
      <c r="AU194" s="33"/>
      <c r="AV194" s="33"/>
      <c r="AW194" s="33"/>
    </row>
    <row r="195" spans="1:49" ht="24">
      <c r="A195" s="51"/>
      <c r="B195" s="57" t="s">
        <v>129</v>
      </c>
      <c r="C195" s="57" t="s">
        <v>127</v>
      </c>
      <c r="D195" s="57" t="s">
        <v>109</v>
      </c>
      <c r="E195" s="32"/>
      <c r="F195" s="32"/>
      <c r="G195" s="32"/>
      <c r="H195" s="52"/>
      <c r="L195" s="33"/>
      <c r="M195" s="33"/>
      <c r="N195" s="33"/>
      <c r="O195" s="33"/>
      <c r="P195" s="33"/>
      <c r="Q195" s="33"/>
      <c r="R195" s="33"/>
      <c r="S195" s="33"/>
      <c r="T195" s="33"/>
      <c r="U195" s="33"/>
      <c r="V195" s="33"/>
      <c r="W195" s="33"/>
      <c r="X195" s="33"/>
      <c r="Y195" s="33"/>
      <c r="Z195" s="33"/>
      <c r="AA195" s="33"/>
      <c r="AE195" s="33"/>
      <c r="AR195" s="33"/>
      <c r="AS195" s="33"/>
      <c r="AT195" s="33"/>
      <c r="AU195" s="33"/>
      <c r="AV195" s="33"/>
      <c r="AW195" s="33"/>
    </row>
    <row r="196" spans="1:49">
      <c r="A196" s="51"/>
      <c r="B196" s="57" t="s">
        <v>130</v>
      </c>
      <c r="C196" s="57" t="s">
        <v>127</v>
      </c>
      <c r="D196" s="57" t="s">
        <v>109</v>
      </c>
      <c r="E196" s="32"/>
      <c r="F196" s="32"/>
      <c r="G196" s="32"/>
      <c r="H196" s="52"/>
      <c r="L196" s="33"/>
      <c r="M196" s="33"/>
      <c r="N196" s="33"/>
      <c r="O196" s="33"/>
      <c r="P196" s="33"/>
      <c r="Q196" s="33"/>
      <c r="R196" s="33"/>
      <c r="S196" s="33"/>
      <c r="T196" s="33"/>
      <c r="U196" s="33"/>
      <c r="V196" s="33"/>
      <c r="W196" s="33"/>
      <c r="X196" s="33"/>
      <c r="Y196" s="33"/>
      <c r="Z196" s="33"/>
      <c r="AA196" s="33"/>
      <c r="AE196" s="33"/>
      <c r="AR196" s="33"/>
      <c r="AS196" s="33"/>
      <c r="AT196" s="33"/>
      <c r="AU196" s="33"/>
      <c r="AV196" s="33"/>
      <c r="AW196" s="33"/>
    </row>
    <row r="197" spans="1:49">
      <c r="A197" s="51"/>
      <c r="B197" s="57" t="s">
        <v>131</v>
      </c>
      <c r="C197" s="57" t="s">
        <v>127</v>
      </c>
      <c r="D197" s="57" t="s">
        <v>109</v>
      </c>
      <c r="E197" s="32"/>
      <c r="F197" s="32"/>
      <c r="G197" s="32"/>
      <c r="H197" s="52"/>
      <c r="L197" s="33"/>
      <c r="M197" s="33"/>
      <c r="N197" s="33"/>
      <c r="O197" s="33"/>
      <c r="P197" s="33"/>
      <c r="Q197" s="33"/>
      <c r="R197" s="33"/>
      <c r="S197" s="33"/>
      <c r="T197" s="33"/>
      <c r="U197" s="33"/>
      <c r="V197" s="33"/>
      <c r="W197" s="33"/>
      <c r="X197" s="33"/>
      <c r="Y197" s="33"/>
      <c r="Z197" s="33"/>
      <c r="AA197" s="33"/>
      <c r="AE197" s="33"/>
      <c r="AR197" s="33"/>
      <c r="AS197" s="33"/>
      <c r="AT197" s="33"/>
      <c r="AU197" s="33"/>
      <c r="AV197" s="33"/>
      <c r="AW197" s="33"/>
    </row>
    <row r="198" spans="1:49">
      <c r="A198" s="23"/>
      <c r="I198" s="33"/>
      <c r="J198" s="33"/>
      <c r="K198" s="33"/>
      <c r="L198" s="33"/>
      <c r="M198" s="33"/>
      <c r="N198" s="33"/>
      <c r="O198" s="33"/>
      <c r="P198" s="33"/>
      <c r="Q198" s="33"/>
      <c r="R198" s="33"/>
      <c r="S198" s="33"/>
      <c r="T198" s="33"/>
      <c r="U198" s="33"/>
      <c r="V198" s="33"/>
      <c r="W198" s="33"/>
      <c r="X198" s="33"/>
      <c r="Y198" s="33"/>
      <c r="Z198" s="33"/>
      <c r="AA198" s="33"/>
      <c r="AE198" s="33"/>
    </row>
    <row r="199" spans="1:49" ht="12.75">
      <c r="B199" s="6" t="s">
        <v>132</v>
      </c>
      <c r="I199" s="33"/>
      <c r="J199" s="33"/>
      <c r="K199" s="33"/>
      <c r="L199" s="33"/>
      <c r="M199" s="33"/>
      <c r="N199" s="33"/>
      <c r="O199" s="33"/>
      <c r="P199" s="33"/>
      <c r="Q199" s="33"/>
      <c r="R199" s="33"/>
      <c r="S199" s="33"/>
      <c r="T199" s="33"/>
      <c r="U199" s="33"/>
      <c r="V199" s="33"/>
      <c r="W199" s="33"/>
      <c r="X199" s="33"/>
      <c r="Y199" s="33"/>
      <c r="Z199" s="33"/>
      <c r="AA199" s="33"/>
      <c r="AE199" s="33"/>
    </row>
    <row r="200" spans="1:49" ht="24">
      <c r="A200" s="23"/>
      <c r="B200" s="17" t="s">
        <v>133</v>
      </c>
      <c r="C200" s="18" t="s">
        <v>120</v>
      </c>
      <c r="D200" s="18" t="s">
        <v>125</v>
      </c>
      <c r="I200" s="33"/>
      <c r="J200" s="33"/>
      <c r="K200" s="33"/>
      <c r="L200" s="33"/>
      <c r="M200" s="33"/>
      <c r="N200" s="33"/>
      <c r="O200" s="33"/>
      <c r="P200" s="33"/>
      <c r="Q200" s="33"/>
      <c r="R200" s="33"/>
      <c r="S200" s="33"/>
      <c r="T200" s="33"/>
      <c r="U200" s="33"/>
      <c r="V200" s="33"/>
      <c r="W200" s="33"/>
      <c r="X200" s="33"/>
      <c r="Y200" s="33"/>
      <c r="Z200" s="33"/>
      <c r="AA200" s="33"/>
      <c r="AE200" s="33"/>
    </row>
    <row r="201" spans="1:49" s="33" customFormat="1" hidden="1">
      <c r="A201" s="51"/>
      <c r="B201" s="57"/>
      <c r="C201" s="57"/>
      <c r="D201" s="57"/>
      <c r="AB201" s="32"/>
      <c r="AC201" s="32"/>
      <c r="AD201" s="32"/>
    </row>
    <row r="202" spans="1:49">
      <c r="A202" s="23"/>
      <c r="I202" s="33"/>
      <c r="J202" s="33"/>
      <c r="K202" s="33"/>
      <c r="L202" s="33"/>
      <c r="M202" s="33"/>
      <c r="N202" s="33"/>
      <c r="O202" s="33"/>
      <c r="P202" s="33"/>
      <c r="Q202" s="33"/>
      <c r="R202" s="33"/>
      <c r="S202" s="33"/>
      <c r="T202" s="33"/>
      <c r="U202" s="33"/>
      <c r="V202" s="33"/>
      <c r="W202" s="33"/>
      <c r="X202" s="33"/>
      <c r="Y202" s="33"/>
      <c r="Z202" s="33"/>
      <c r="AA202" s="33"/>
      <c r="AE202" s="33"/>
    </row>
    <row r="203" spans="1:49" ht="12.75">
      <c r="B203" s="6" t="s">
        <v>134</v>
      </c>
      <c r="I203" s="33"/>
      <c r="J203" s="33"/>
      <c r="K203" s="33"/>
      <c r="L203" s="33"/>
      <c r="M203" s="33"/>
      <c r="N203" s="33"/>
      <c r="O203" s="33"/>
      <c r="P203" s="33"/>
      <c r="Q203" s="33"/>
      <c r="R203" s="33"/>
      <c r="S203" s="33"/>
      <c r="T203" s="33"/>
      <c r="U203" s="33"/>
      <c r="V203" s="33"/>
      <c r="W203" s="33"/>
      <c r="X203" s="33"/>
      <c r="Y203" s="33"/>
      <c r="Z203" s="33"/>
      <c r="AA203" s="33"/>
      <c r="AE203" s="33"/>
    </row>
    <row r="204" spans="1:49" ht="24">
      <c r="A204" s="23"/>
      <c r="B204" s="17" t="s">
        <v>135</v>
      </c>
      <c r="C204" s="17" t="s">
        <v>136</v>
      </c>
      <c r="D204" s="17" t="s">
        <v>137</v>
      </c>
      <c r="E204" s="17" t="s">
        <v>125</v>
      </c>
      <c r="F204" s="17" t="s">
        <v>138</v>
      </c>
      <c r="I204" s="33"/>
      <c r="J204" s="33"/>
      <c r="K204" s="33"/>
      <c r="L204" s="33"/>
      <c r="M204" s="33"/>
      <c r="N204" s="33"/>
      <c r="O204" s="33"/>
      <c r="P204" s="33"/>
      <c r="Q204" s="33"/>
      <c r="R204" s="33"/>
      <c r="S204" s="33"/>
      <c r="T204" s="33"/>
      <c r="U204" s="33"/>
      <c r="V204" s="33"/>
      <c r="W204" s="33"/>
      <c r="X204" s="33"/>
      <c r="Y204" s="33"/>
      <c r="Z204" s="33"/>
      <c r="AA204" s="33"/>
      <c r="AE204" s="33"/>
    </row>
    <row r="205" spans="1:49" s="33" customFormat="1" hidden="1">
      <c r="A205" s="51"/>
      <c r="B205" s="57"/>
      <c r="C205" s="57"/>
      <c r="D205" s="57"/>
      <c r="E205" s="57"/>
      <c r="F205" s="57"/>
      <c r="AB205" s="32"/>
      <c r="AC205" s="32"/>
      <c r="AD205" s="32"/>
    </row>
    <row r="206" spans="1:49">
      <c r="A206" s="23"/>
      <c r="I206" s="33"/>
      <c r="J206" s="33"/>
      <c r="K206" s="33"/>
      <c r="L206" s="33"/>
      <c r="M206" s="40"/>
      <c r="N206" s="40"/>
      <c r="O206" s="40"/>
      <c r="P206" s="33"/>
      <c r="Q206" s="33"/>
      <c r="R206" s="33"/>
      <c r="S206" s="33"/>
      <c r="T206" s="33"/>
      <c r="U206" s="33"/>
      <c r="V206" s="33"/>
      <c r="W206" s="33"/>
      <c r="X206" s="33"/>
      <c r="Y206" s="33"/>
      <c r="Z206" s="33"/>
      <c r="AA206" s="33"/>
      <c r="AE206" s="33"/>
    </row>
    <row r="207" spans="1:49" ht="12.75">
      <c r="A207" s="23"/>
      <c r="B207" s="6" t="s">
        <v>139</v>
      </c>
      <c r="I207" s="33"/>
      <c r="J207" s="11" t="s">
        <v>27</v>
      </c>
      <c r="K207" s="36" t="s">
        <v>140</v>
      </c>
      <c r="L207" s="11" t="s">
        <v>141</v>
      </c>
      <c r="M207" s="11" t="s">
        <v>142</v>
      </c>
      <c r="N207" s="11" t="s">
        <v>143</v>
      </c>
      <c r="O207" s="11" t="s">
        <v>29</v>
      </c>
      <c r="P207" s="48"/>
      <c r="Q207" s="35"/>
      <c r="R207" s="35"/>
      <c r="S207" s="35"/>
      <c r="T207" s="35"/>
      <c r="W207" s="26" t="s">
        <v>37</v>
      </c>
      <c r="X207" s="26" t="s">
        <v>38</v>
      </c>
      <c r="Y207" s="33"/>
      <c r="Z207" s="33"/>
      <c r="AA207" s="33"/>
      <c r="AE207" s="33"/>
      <c r="AJ207" s="11" t="s">
        <v>40</v>
      </c>
    </row>
    <row r="208" spans="1:49" ht="18.75" hidden="1">
      <c r="A208" s="23"/>
      <c r="B208" s="56" t="str">
        <f>IF(X208=1,"("&amp;IF(AJ208="","",MID($K$2,3,2)&amp;$L$2&amp;TEXT(J208,"000"))&amp;")",IF(AJ208="","",MID($K$2,3,2)&amp;$L$2&amp;TEXT(J208,"000")))</f>
        <v/>
      </c>
      <c r="C208" s="69" t="str">
        <f>IF(OR(LEFT($AJ208,2)=", ",LEFT($AJ208,2)=": "),RIGHT($AJ208,LEN($AJ208)-2),$AJ208)</f>
        <v/>
      </c>
      <c r="D208" s="69"/>
      <c r="E208" s="69"/>
      <c r="F208" s="69"/>
      <c r="G208" s="69"/>
      <c r="H208" s="69"/>
      <c r="J208" s="11" t="str">
        <f>IF(AJ208="","",MAX($J$33:J207)+1)</f>
        <v/>
      </c>
      <c r="K208" s="11"/>
      <c r="L208" s="11"/>
      <c r="M208" s="11"/>
      <c r="N208" s="11"/>
      <c r="O208" s="11"/>
      <c r="P208" s="48"/>
      <c r="Q208" s="35"/>
      <c r="R208" s="35"/>
      <c r="S208" s="35"/>
      <c r="T208" s="35"/>
      <c r="W208" s="26">
        <f>IF(COUNTIF($L$208:$L208,L208)&gt;1,1,0)</f>
        <v>0</v>
      </c>
      <c r="X208" s="26" t="str">
        <f>IF(N208="","",IF(VALUE($K$2)&gt;VALUE(LEFT(N208,4)),1,0))</f>
        <v/>
      </c>
      <c r="AJ208" s="58" t="str">
        <f>IF(K208&amp;L208&amp;M208&amp;N208&amp;O208="","",K208&amp;IF(OR($L208&lt;&gt;"",$M208&lt;&gt;""),": "&amp;$L208,"")&amp;IF($M208&lt;&gt;"","（"&amp;M208&amp;"）","")&amp;IF($O208&lt;&gt;"",", "&amp;$O208,"")&amp;IF($N208&lt;&gt;"",", "&amp;$N208,""))</f>
        <v/>
      </c>
    </row>
    <row r="209" spans="1:36">
      <c r="A209" s="23"/>
      <c r="I209" s="33"/>
      <c r="J209" s="33"/>
      <c r="K209" s="33"/>
      <c r="L209" s="33"/>
      <c r="M209" s="40"/>
      <c r="N209" s="40"/>
      <c r="O209" s="35"/>
      <c r="P209" s="37"/>
      <c r="Q209" s="37"/>
      <c r="R209" s="37"/>
      <c r="S209" s="37"/>
      <c r="T209" s="37"/>
      <c r="W209" s="33"/>
      <c r="X209" s="33"/>
      <c r="Y209" s="33"/>
      <c r="Z209" s="33"/>
      <c r="AA209" s="33"/>
      <c r="AE209" s="33"/>
    </row>
    <row r="210" spans="1:36" ht="12.75">
      <c r="A210" s="23"/>
      <c r="B210" s="6"/>
      <c r="I210" s="33"/>
      <c r="J210" s="11" t="s">
        <v>27</v>
      </c>
      <c r="K210" s="36" t="s">
        <v>90</v>
      </c>
      <c r="L210" s="11" t="s">
        <v>144</v>
      </c>
      <c r="M210" s="11" t="s">
        <v>145</v>
      </c>
      <c r="N210" s="11" t="s">
        <v>146</v>
      </c>
      <c r="O210" s="48"/>
      <c r="P210" s="35"/>
      <c r="Q210" s="35"/>
      <c r="R210" s="35"/>
      <c r="S210" s="35"/>
      <c r="T210" s="35"/>
      <c r="W210" s="26" t="s">
        <v>37</v>
      </c>
      <c r="X210" s="26" t="s">
        <v>38</v>
      </c>
      <c r="Y210" s="33"/>
      <c r="Z210" s="33"/>
      <c r="AA210" s="33"/>
      <c r="AE210" s="33"/>
      <c r="AJ210" s="11" t="s">
        <v>40</v>
      </c>
    </row>
    <row r="211" spans="1:36" ht="18.75" hidden="1">
      <c r="A211" s="23"/>
      <c r="B211" s="56" t="str">
        <f>IF(X211=1,"("&amp;IF(AJ211="","",MID($K$2,3,2)&amp;$L$2&amp;TEXT(J211,"000"))&amp;")",IF(AJ211="","",MID($K$2,3,2)&amp;$L$2&amp;TEXT(J211,"000")))</f>
        <v/>
      </c>
      <c r="C211" s="69" t="str">
        <f>IF(OR(LEFT($AJ211,2)=", ",LEFT($AJ211,2)=": "),RIGHT($AJ211,LEN($AJ211)-2),$AJ211)</f>
        <v/>
      </c>
      <c r="D211" s="69"/>
      <c r="E211" s="69"/>
      <c r="F211" s="69"/>
      <c r="G211" s="69"/>
      <c r="H211" s="69"/>
      <c r="J211" s="11" t="str">
        <f>IF(AJ211="","",MAX($J$33:J210)+1)</f>
        <v/>
      </c>
      <c r="K211" s="11"/>
      <c r="L211" s="11"/>
      <c r="M211" s="11"/>
      <c r="N211" s="11"/>
      <c r="O211" s="48"/>
      <c r="P211" s="35"/>
      <c r="Q211" s="35"/>
      <c r="R211" s="35"/>
      <c r="S211" s="35"/>
      <c r="T211" s="35"/>
      <c r="W211" s="26">
        <f>IF(COUNTIF($L$211:$L211,L211)&gt;1,1,0)</f>
        <v>0</v>
      </c>
      <c r="X211" s="26" t="str">
        <f>IF(N211="","",IF(VALUE($K$2)&gt;VALUE(LEFT(N211,4)),1,0))</f>
        <v/>
      </c>
      <c r="AJ211" s="58" t="str">
        <f>IF(K211&amp;L211&amp;M211&amp;N211&amp;O211="","",K211&amp;IF(OR($L211&lt;&gt;"",$M211&lt;&gt;""),": "&amp;$L211,"")&amp;IF($M211&lt;&gt;"","（"&amp;M211&amp;"）","")&amp;IF($O211&lt;&gt;"",", "&amp;$O211,"")&amp;IF($N211&lt;&gt;"",", "&amp;$N211,""))</f>
        <v/>
      </c>
    </row>
    <row r="212" spans="1:36">
      <c r="A212" s="23"/>
      <c r="I212" s="33"/>
      <c r="J212" s="33"/>
      <c r="K212" s="33"/>
      <c r="L212" s="33"/>
      <c r="M212" s="40"/>
      <c r="N212" s="40"/>
      <c r="O212" s="40"/>
      <c r="P212" s="37"/>
      <c r="Q212" s="37"/>
      <c r="R212" s="37"/>
      <c r="S212" s="37"/>
      <c r="T212" s="37"/>
      <c r="W212" s="33"/>
      <c r="X212" s="33"/>
      <c r="Y212" s="33"/>
      <c r="Z212" s="33"/>
      <c r="AA212" s="33"/>
      <c r="AE212" s="33"/>
    </row>
    <row r="213" spans="1:36" ht="12.75">
      <c r="A213" s="23"/>
      <c r="B213" s="6"/>
      <c r="I213" s="33"/>
      <c r="J213" s="11" t="s">
        <v>27</v>
      </c>
      <c r="K213" s="36" t="s">
        <v>90</v>
      </c>
      <c r="L213" s="11" t="s">
        <v>147</v>
      </c>
      <c r="M213" s="11" t="s">
        <v>148</v>
      </c>
      <c r="N213" s="11" t="s">
        <v>149</v>
      </c>
      <c r="O213" s="11" t="s">
        <v>150</v>
      </c>
      <c r="P213" s="48"/>
      <c r="Q213" s="35"/>
      <c r="R213" s="35"/>
      <c r="S213" s="35"/>
      <c r="T213" s="35"/>
      <c r="W213" s="26" t="s">
        <v>37</v>
      </c>
      <c r="X213" s="26" t="s">
        <v>38</v>
      </c>
      <c r="Y213" s="33"/>
      <c r="Z213" s="33"/>
      <c r="AA213" s="33"/>
      <c r="AE213" s="33"/>
      <c r="AJ213" s="11" t="s">
        <v>40</v>
      </c>
    </row>
    <row r="214" spans="1:36" ht="18.75" hidden="1">
      <c r="A214" s="23"/>
      <c r="B214" s="56" t="str">
        <f>IF(X214=1,"("&amp;IF(AJ214="","",MID($K$2,3,2)&amp;$L$2&amp;TEXT(J214,"000"))&amp;")",IF(AJ214="","",MID($K$2,3,2)&amp;$L$2&amp;TEXT(J214,"000")))</f>
        <v/>
      </c>
      <c r="C214" s="69" t="str">
        <f>IF(OR(LEFT($AJ214,2)=", ",LEFT($AJ214,2)=": "),RIGHT($AJ214,LEN($AJ214)-2),$AJ214)</f>
        <v/>
      </c>
      <c r="D214" s="69"/>
      <c r="E214" s="69"/>
      <c r="F214" s="69"/>
      <c r="G214" s="69"/>
      <c r="H214" s="69"/>
      <c r="J214" s="11" t="str">
        <f>IF(AJ214="","",MAX($J$33:J213)+1)</f>
        <v/>
      </c>
      <c r="K214" s="11"/>
      <c r="L214" s="11"/>
      <c r="M214" s="11"/>
      <c r="N214" s="11"/>
      <c r="O214" s="11"/>
      <c r="P214" s="48"/>
      <c r="Q214" s="35"/>
      <c r="R214" s="35"/>
      <c r="S214" s="35"/>
      <c r="T214" s="35"/>
      <c r="W214" s="26">
        <f>IF(COUNTIF($L$214:$L214,L214)&gt;1,1,0)</f>
        <v>0</v>
      </c>
      <c r="X214" s="26" t="str">
        <f>IF(N214="","",IF(VALUE($K$2)&gt;VALUE(LEFT(N214,4)),1,0))</f>
        <v/>
      </c>
      <c r="AJ214" s="58" t="str">
        <f>IF(K214&amp;L214&amp;M214&amp;N214&amp;O214="","",K214&amp;IF(OR($L214&lt;&gt;"",$M214&lt;&gt;""),": "&amp;$L214,"")&amp;IF($M214&lt;&gt;"","（"&amp;M214&amp;"）","")&amp;IF($O214&lt;&gt;"",", "&amp;$O214,"")&amp;IF($N214&lt;&gt;"",", "&amp;$N214,""))</f>
        <v/>
      </c>
    </row>
    <row r="215" spans="1:36">
      <c r="A215" s="23"/>
      <c r="L215" s="33"/>
      <c r="M215" s="33"/>
      <c r="N215" s="33"/>
      <c r="O215" s="33"/>
      <c r="P215" s="33"/>
      <c r="Q215" s="33"/>
      <c r="R215" s="33"/>
      <c r="S215" s="33"/>
      <c r="T215" s="33"/>
      <c r="U215" s="33"/>
      <c r="V215" s="33"/>
      <c r="W215" s="33"/>
      <c r="X215" s="33"/>
      <c r="Y215" s="33"/>
      <c r="Z215" s="33"/>
      <c r="AA215" s="33"/>
      <c r="AE215" s="33"/>
    </row>
    <row r="216" spans="1:36" ht="14.25">
      <c r="B216" s="5" t="s">
        <v>151</v>
      </c>
      <c r="L216" s="33"/>
      <c r="M216" s="33"/>
      <c r="N216" s="33"/>
      <c r="O216" s="33"/>
      <c r="P216" s="33"/>
      <c r="Q216" s="33"/>
      <c r="R216" s="33"/>
      <c r="S216" s="33"/>
      <c r="T216" s="33"/>
      <c r="U216" s="33"/>
      <c r="V216" s="33"/>
      <c r="W216" s="33"/>
      <c r="X216" s="33"/>
      <c r="Y216" s="33"/>
      <c r="Z216" s="33"/>
      <c r="AA216" s="33"/>
      <c r="AE216" s="33"/>
    </row>
    <row r="217" spans="1:36" ht="12.75">
      <c r="B217" s="6" t="s">
        <v>152</v>
      </c>
      <c r="L217" s="33"/>
      <c r="M217" s="33"/>
      <c r="N217" s="33"/>
      <c r="O217" s="33"/>
      <c r="P217" s="33"/>
      <c r="Q217" s="33"/>
      <c r="R217" s="33"/>
      <c r="S217" s="33"/>
      <c r="T217" s="33"/>
      <c r="U217" s="33"/>
      <c r="V217" s="33"/>
      <c r="W217" s="33"/>
      <c r="X217" s="33"/>
      <c r="Y217" s="33"/>
      <c r="Z217" s="33"/>
      <c r="AA217" s="33"/>
      <c r="AE217" s="33"/>
    </row>
    <row r="218" spans="1:36" ht="12.75">
      <c r="B218" s="6" t="s">
        <v>153</v>
      </c>
      <c r="L218" s="33"/>
      <c r="M218" s="33"/>
      <c r="N218" s="33"/>
      <c r="O218" s="33"/>
      <c r="P218" s="33"/>
      <c r="Q218" s="33"/>
      <c r="R218" s="33"/>
      <c r="S218" s="33"/>
      <c r="T218" s="33"/>
      <c r="U218" s="33"/>
      <c r="V218" s="33"/>
      <c r="W218" s="33"/>
      <c r="X218" s="33"/>
      <c r="Y218" s="33"/>
      <c r="Z218" s="33"/>
      <c r="AA218" s="33"/>
      <c r="AE218" s="33"/>
    </row>
    <row r="219" spans="1:36">
      <c r="A219" s="23"/>
      <c r="B219" s="17" t="s">
        <v>12</v>
      </c>
      <c r="C219" s="17" t="s">
        <v>154</v>
      </c>
      <c r="D219" s="17" t="s">
        <v>155</v>
      </c>
      <c r="E219" s="17" t="s">
        <v>125</v>
      </c>
      <c r="F219" s="17" t="s">
        <v>156</v>
      </c>
      <c r="J219" s="11" t="s">
        <v>102</v>
      </c>
      <c r="K219" s="11" t="s">
        <v>103</v>
      </c>
      <c r="L219" s="33"/>
      <c r="M219" s="33"/>
      <c r="N219" s="33"/>
      <c r="O219" s="33"/>
      <c r="P219" s="33"/>
      <c r="Q219" s="33"/>
      <c r="R219" s="33"/>
      <c r="S219" s="33"/>
      <c r="T219" s="33"/>
      <c r="U219" s="33"/>
      <c r="V219" s="33"/>
      <c r="W219" s="33"/>
      <c r="X219" s="33"/>
      <c r="Y219" s="33"/>
      <c r="Z219" s="33"/>
      <c r="AA219" s="33"/>
      <c r="AE219" s="33"/>
    </row>
    <row r="220" spans="1:36" s="33" customFormat="1" hidden="1">
      <c r="A220" s="51"/>
      <c r="B220" s="57"/>
      <c r="C220" s="57"/>
      <c r="D220" s="57"/>
      <c r="E220" s="57"/>
      <c r="F220" s="57" t="str">
        <f>IF($J220&amp;$K220&lt;&gt;"",$J220,"")&amp;IF($K220&lt;&gt;"",IF(LEFT($K220,4)="9999","-現在","-"&amp;$K220),"")</f>
        <v/>
      </c>
      <c r="G220" s="32"/>
      <c r="H220" s="52"/>
      <c r="I220" s="32"/>
      <c r="J220" s="11"/>
      <c r="K220" s="11"/>
      <c r="AB220" s="32"/>
      <c r="AC220" s="32"/>
      <c r="AD220" s="32"/>
    </row>
    <row r="221" spans="1:36">
      <c r="A221" s="23"/>
      <c r="O221" s="33"/>
      <c r="P221" s="33"/>
      <c r="Q221" s="33"/>
      <c r="R221" s="33"/>
      <c r="S221" s="33"/>
      <c r="T221" s="33"/>
      <c r="U221" s="33"/>
      <c r="V221" s="33"/>
      <c r="W221" s="33"/>
      <c r="X221" s="33"/>
      <c r="Y221" s="33"/>
      <c r="Z221" s="33"/>
      <c r="AA221" s="33"/>
      <c r="AE221" s="33"/>
    </row>
    <row r="222" spans="1:36" ht="12.75">
      <c r="B222" s="6" t="s">
        <v>157</v>
      </c>
      <c r="O222" s="33"/>
      <c r="P222" s="33"/>
      <c r="Q222" s="33"/>
      <c r="R222" s="33"/>
      <c r="S222" s="33"/>
      <c r="T222" s="33"/>
      <c r="U222" s="33"/>
      <c r="V222" s="33"/>
      <c r="W222" s="33"/>
      <c r="X222" s="33"/>
      <c r="Y222" s="33"/>
      <c r="Z222" s="33"/>
      <c r="AA222" s="33"/>
      <c r="AE222" s="33"/>
    </row>
    <row r="223" spans="1:36">
      <c r="A223" s="23"/>
      <c r="B223" s="17" t="s">
        <v>12</v>
      </c>
      <c r="C223" s="17" t="s">
        <v>158</v>
      </c>
      <c r="D223" s="17" t="s">
        <v>159</v>
      </c>
      <c r="E223" s="17" t="s">
        <v>125</v>
      </c>
      <c r="J223" s="11" t="s">
        <v>160</v>
      </c>
      <c r="K223" s="11" t="s">
        <v>161</v>
      </c>
      <c r="L223" s="11" t="s">
        <v>162</v>
      </c>
      <c r="M223" s="11" t="s">
        <v>163</v>
      </c>
      <c r="N223" s="11" t="s">
        <v>164</v>
      </c>
      <c r="O223" s="33"/>
      <c r="P223" s="33"/>
      <c r="Q223" s="33"/>
      <c r="R223" s="33"/>
      <c r="S223" s="33"/>
      <c r="T223" s="33"/>
      <c r="U223" s="33"/>
      <c r="V223" s="33"/>
      <c r="W223" s="33"/>
      <c r="X223" s="33"/>
      <c r="Y223" s="33"/>
      <c r="Z223" s="33"/>
      <c r="AA223" s="33"/>
      <c r="AE223" s="33"/>
    </row>
    <row r="224" spans="1:36" s="33" customFormat="1" hidden="1">
      <c r="A224" s="51"/>
      <c r="B224" s="57"/>
      <c r="C224" s="57">
        <f>J224</f>
        <v>0</v>
      </c>
      <c r="D224" s="57" t="str">
        <f>L224&amp;","&amp;M224&amp;","&amp;N224</f>
        <v>,,</v>
      </c>
      <c r="E224" s="57"/>
      <c r="F224" s="32"/>
      <c r="G224" s="32"/>
      <c r="H224" s="52"/>
      <c r="I224" s="32"/>
      <c r="J224" s="16"/>
      <c r="K224" s="11"/>
      <c r="L224" s="11"/>
      <c r="M224" s="11"/>
      <c r="N224" s="11"/>
      <c r="AB224" s="32"/>
      <c r="AC224" s="32"/>
      <c r="AD224" s="32"/>
    </row>
    <row r="225" spans="1:36">
      <c r="A225" s="23"/>
    </row>
    <row r="227" spans="1:36" ht="12.75">
      <c r="B227" s="6" t="s">
        <v>165</v>
      </c>
      <c r="O227" s="33"/>
      <c r="P227" s="33"/>
      <c r="Q227" s="33"/>
      <c r="R227" s="33"/>
      <c r="S227" s="33"/>
      <c r="T227" s="33"/>
      <c r="U227" s="33"/>
      <c r="V227" s="33"/>
      <c r="W227" s="33"/>
      <c r="X227" s="33"/>
      <c r="Y227" s="33"/>
      <c r="Z227" s="33"/>
      <c r="AA227" s="33"/>
      <c r="AE227" s="33"/>
    </row>
    <row r="228" spans="1:36" ht="12.75">
      <c r="B228" s="6" t="s">
        <v>166</v>
      </c>
      <c r="O228" s="33"/>
      <c r="P228" s="33"/>
      <c r="Q228" s="33"/>
      <c r="R228" s="33"/>
      <c r="S228" s="33"/>
      <c r="T228" s="33"/>
      <c r="U228" s="33"/>
      <c r="V228" s="33"/>
      <c r="W228" s="33"/>
      <c r="X228" s="33"/>
      <c r="Y228" s="33"/>
      <c r="Z228" s="33"/>
      <c r="AA228" s="33"/>
      <c r="AE228" s="33"/>
    </row>
    <row r="229" spans="1:36">
      <c r="A229" s="23"/>
      <c r="B229" s="17" t="s">
        <v>158</v>
      </c>
      <c r="C229" s="17" t="s">
        <v>125</v>
      </c>
      <c r="D229" s="17" t="s">
        <v>167</v>
      </c>
      <c r="E229" s="17" t="s">
        <v>168</v>
      </c>
      <c r="F229" s="17" t="s">
        <v>156</v>
      </c>
      <c r="G229" s="17" t="s">
        <v>169</v>
      </c>
      <c r="J229" s="11" t="s">
        <v>160</v>
      </c>
      <c r="K229" s="11" t="s">
        <v>161</v>
      </c>
      <c r="L229" s="11" t="s">
        <v>162</v>
      </c>
      <c r="M229" s="11" t="s">
        <v>163</v>
      </c>
      <c r="N229" s="11" t="s">
        <v>164</v>
      </c>
      <c r="O229" s="11" t="s">
        <v>92</v>
      </c>
      <c r="P229" s="11" t="s">
        <v>93</v>
      </c>
      <c r="Q229" s="33"/>
      <c r="R229" s="33"/>
      <c r="S229" s="33"/>
      <c r="T229" s="33"/>
      <c r="U229" s="33"/>
      <c r="V229" s="33"/>
      <c r="W229" s="33"/>
      <c r="X229" s="33"/>
      <c r="Y229" s="33"/>
      <c r="Z229" s="33"/>
      <c r="AA229" s="33"/>
      <c r="AE229" s="33"/>
    </row>
    <row r="230" spans="1:36" s="33" customFormat="1" hidden="1">
      <c r="A230" s="51"/>
      <c r="B230" s="57" t="str">
        <f>J230&amp;","&amp;K230</f>
        <v>,</v>
      </c>
      <c r="C230" s="57"/>
      <c r="D230" s="57" t="str">
        <f>L230&amp;","&amp;M230&amp;","&amp;N230</f>
        <v>,,</v>
      </c>
      <c r="E230" s="57"/>
      <c r="F230" s="57" t="str">
        <f>IF($O230&amp;$P230&lt;&gt;"",$O230,"")&amp;IF($P230&lt;&gt;"",IF(LEFT($P230,4)="9999","-現在","-"&amp;$P230),"")</f>
        <v/>
      </c>
      <c r="G230" s="57"/>
      <c r="H230" s="52"/>
      <c r="I230" s="32"/>
      <c r="J230" s="16"/>
      <c r="K230" s="11"/>
      <c r="L230" s="11"/>
      <c r="M230" s="11"/>
      <c r="N230" s="11"/>
      <c r="O230" s="11"/>
      <c r="P230" s="11"/>
      <c r="AB230" s="32"/>
      <c r="AC230" s="32"/>
      <c r="AD230" s="32"/>
    </row>
    <row r="231" spans="1:36">
      <c r="A231" s="23"/>
      <c r="B231" s="19"/>
      <c r="C231" s="19"/>
      <c r="D231" s="19"/>
      <c r="E231" s="19"/>
      <c r="J231" s="35"/>
      <c r="K231" s="35"/>
      <c r="L231" s="35"/>
      <c r="M231" s="35"/>
      <c r="N231" s="35"/>
      <c r="O231" s="33"/>
      <c r="P231" s="33"/>
      <c r="Q231" s="33"/>
      <c r="R231" s="33"/>
      <c r="S231" s="33"/>
      <c r="T231" s="33"/>
      <c r="U231" s="33"/>
      <c r="V231" s="33"/>
      <c r="W231" s="33"/>
      <c r="X231" s="33"/>
      <c r="Y231" s="33"/>
      <c r="Z231" s="33"/>
      <c r="AA231" s="33"/>
      <c r="AE231" s="33"/>
    </row>
    <row r="232" spans="1:36" ht="12.75">
      <c r="A232" s="23"/>
      <c r="B232" s="6" t="s">
        <v>170</v>
      </c>
      <c r="I232" s="50"/>
      <c r="J232" s="11" t="s">
        <v>90</v>
      </c>
      <c r="K232" s="11" t="s">
        <v>171</v>
      </c>
      <c r="L232" s="11" t="s">
        <v>172</v>
      </c>
      <c r="M232" s="11" t="s">
        <v>102</v>
      </c>
      <c r="N232" s="11" t="s">
        <v>103</v>
      </c>
      <c r="O232" s="48"/>
      <c r="P232" s="35"/>
      <c r="Q232" s="35"/>
      <c r="R232" s="35"/>
      <c r="S232" s="35"/>
      <c r="T232" s="35"/>
      <c r="U232" s="35"/>
      <c r="W232" s="26" t="s">
        <v>37</v>
      </c>
      <c r="X232" s="26" t="s">
        <v>38</v>
      </c>
      <c r="Y232" s="33"/>
      <c r="Z232" s="33"/>
      <c r="AA232" s="33"/>
      <c r="AE232" s="33"/>
      <c r="AJ232" s="11" t="s">
        <v>40</v>
      </c>
    </row>
    <row r="233" spans="1:36" hidden="1">
      <c r="A233" s="23"/>
      <c r="B233" s="69" t="str">
        <f>IF(OR(LEFT($AJ233,2)=", ",LEFT($AJ233,2)=": "),RIGHT($AJ233,LEN($AJ233)-2),$AJ233)</f>
        <v/>
      </c>
      <c r="C233" s="69"/>
      <c r="D233" s="69"/>
      <c r="E233" s="69"/>
      <c r="F233" s="69"/>
      <c r="G233" s="69"/>
      <c r="H233" s="2"/>
      <c r="I233" s="50"/>
      <c r="J233" s="11"/>
      <c r="K233" s="11"/>
      <c r="L233" s="11"/>
      <c r="M233" s="11"/>
      <c r="N233" s="11"/>
      <c r="O233" s="48"/>
      <c r="P233" s="35"/>
      <c r="Q233" s="35"/>
      <c r="R233" s="35"/>
      <c r="S233" s="35"/>
      <c r="T233" s="35"/>
      <c r="U233" s="37"/>
      <c r="W233" s="26">
        <f>IF(COUNTIF($K$233:$K233,K233)&gt;1,1,0)</f>
        <v>0</v>
      </c>
      <c r="X233" s="26" t="str">
        <f>IF(N233="","",IF(VALUE($K$2)&gt;VALUE(LEFT(N233,4)),1,0))</f>
        <v/>
      </c>
      <c r="Y233" s="33"/>
      <c r="Z233" s="33"/>
      <c r="AA233" s="33"/>
      <c r="AE233" s="33"/>
      <c r="AJ233" s="58" t="str">
        <f>IF(J233&amp;K233&amp;L233&amp;M233&amp;N233="","",J233&amp;IF($K233&lt;&gt;"",": "&amp;$K233,"")&amp;IF($L233&lt;&gt;"",", "&amp;$L233,"")&amp;IF($M233&amp;$N233&lt;&gt;"",", "&amp;$M233,"")&amp;IF($N233&lt;&gt;"",IF(LEFT($N233,4)="9999","-現在","-"&amp;$N233),""))</f>
        <v/>
      </c>
    </row>
    <row r="234" spans="1:36">
      <c r="A234" s="23"/>
      <c r="I234" s="35"/>
      <c r="O234" s="35"/>
      <c r="P234" s="35"/>
      <c r="Q234" s="35"/>
      <c r="R234" s="35"/>
      <c r="S234" s="35"/>
      <c r="T234" s="35"/>
      <c r="U234" s="35"/>
    </row>
    <row r="235" spans="1:36" ht="12.75">
      <c r="A235" s="23"/>
      <c r="B235" s="6" t="s">
        <v>173</v>
      </c>
      <c r="I235" s="50"/>
      <c r="J235" s="11" t="s">
        <v>90</v>
      </c>
      <c r="K235" s="11" t="s">
        <v>174</v>
      </c>
      <c r="L235" s="11" t="s">
        <v>175</v>
      </c>
      <c r="M235" s="48"/>
      <c r="N235" s="35"/>
      <c r="O235" s="35"/>
      <c r="P235" s="35"/>
      <c r="Q235" s="35"/>
      <c r="R235" s="35"/>
      <c r="S235" s="35"/>
      <c r="T235" s="35"/>
      <c r="U235" s="35"/>
      <c r="W235" s="26" t="s">
        <v>37</v>
      </c>
      <c r="X235" s="11"/>
      <c r="Y235" s="33"/>
      <c r="Z235" s="33"/>
      <c r="AA235" s="33"/>
      <c r="AE235" s="33"/>
      <c r="AJ235" s="11" t="s">
        <v>40</v>
      </c>
    </row>
    <row r="236" spans="1:36" hidden="1">
      <c r="A236" s="23"/>
      <c r="B236" s="69" t="str">
        <f>IF(OR(LEFT($AJ236,2)=", ",LEFT($AJ236,2)=": "),RIGHT($AJ236,LEN($AJ236)-2),$AJ236)</f>
        <v/>
      </c>
      <c r="C236" s="69"/>
      <c r="D236" s="69"/>
      <c r="E236" s="69"/>
      <c r="F236" s="69"/>
      <c r="G236" s="69"/>
      <c r="H236" s="2"/>
      <c r="I236" s="50"/>
      <c r="J236" s="11"/>
      <c r="K236" s="11"/>
      <c r="L236" s="11"/>
      <c r="M236" s="48"/>
      <c r="N236" s="35"/>
      <c r="O236" s="35"/>
      <c r="P236" s="35"/>
      <c r="Q236" s="35"/>
      <c r="R236" s="35"/>
      <c r="S236" s="35"/>
      <c r="T236" s="35"/>
      <c r="U236" s="37"/>
      <c r="W236" s="26">
        <f>IF(COUNTIF($K$236:$K236,K236)&gt;1,1,0)</f>
        <v>0</v>
      </c>
      <c r="X236" s="26" t="str">
        <f>IF(R236="","",IF(VALUE($J$2)&gt;VALUE(LEFT(R236,4)),1,0))</f>
        <v/>
      </c>
      <c r="Y236" s="33"/>
      <c r="Z236" s="33"/>
      <c r="AA236" s="33"/>
      <c r="AE236" s="33"/>
      <c r="AJ236" s="58" t="str">
        <f>IF(J236&amp;K236&amp;L236&amp;M236&amp;N236="","",J236&amp;IF($K236&lt;&gt;"",": "&amp;$K236,"")&amp;IF($L236&lt;&gt;"",", "&amp;$L236,""))</f>
        <v/>
      </c>
    </row>
    <row r="237" spans="1:36">
      <c r="A237" s="23"/>
    </row>
    <row r="238" spans="1:36">
      <c r="A238" s="22"/>
    </row>
  </sheetData>
  <sheetProtection formatCells="0" formatColumns="0" formatRows="0" insertColumns="0" insertRows="0" insertHyperlinks="0" deleteColumns="0" deleteRows="0" sort="0" autoFilter="0" pivotTables="0"/>
  <mergeCells count="57">
    <mergeCell ref="B233:G233"/>
    <mergeCell ref="B236:G236"/>
    <mergeCell ref="B25:B28"/>
    <mergeCell ref="C208:H208"/>
    <mergeCell ref="C211:H211"/>
    <mergeCell ref="C111:H111"/>
    <mergeCell ref="C214:H214"/>
    <mergeCell ref="C114:H114"/>
    <mergeCell ref="C117:H117"/>
    <mergeCell ref="C120:H120"/>
    <mergeCell ref="C124:H124"/>
    <mergeCell ref="C127:H127"/>
    <mergeCell ref="C130:H130"/>
    <mergeCell ref="C133:H133"/>
    <mergeCell ref="C136:H136"/>
    <mergeCell ref="C139:H139"/>
    <mergeCell ref="C165:H165"/>
    <mergeCell ref="C152:H152"/>
    <mergeCell ref="C155:H155"/>
    <mergeCell ref="C158:H158"/>
    <mergeCell ref="C82:G82"/>
    <mergeCell ref="C86:H86"/>
    <mergeCell ref="C89:H89"/>
    <mergeCell ref="C92:H92"/>
    <mergeCell ref="C95:H95"/>
    <mergeCell ref="C143:H143"/>
    <mergeCell ref="C146:H146"/>
    <mergeCell ref="C149:H149"/>
    <mergeCell ref="C98:H98"/>
    <mergeCell ref="C101:H101"/>
    <mergeCell ref="C105:H105"/>
    <mergeCell ref="C108:H108"/>
    <mergeCell ref="C39:H39"/>
    <mergeCell ref="C43:H43"/>
    <mergeCell ref="C46:H46"/>
    <mergeCell ref="C79:G79"/>
    <mergeCell ref="C81:H81"/>
    <mergeCell ref="C62:H62"/>
    <mergeCell ref="C59:H59"/>
    <mergeCell ref="C55:H55"/>
    <mergeCell ref="C52:H52"/>
    <mergeCell ref="C49:H49"/>
    <mergeCell ref="C78:H78"/>
    <mergeCell ref="C75:H75"/>
    <mergeCell ref="C72:H72"/>
    <mergeCell ref="C69:H69"/>
    <mergeCell ref="C65:H65"/>
    <mergeCell ref="C36:H36"/>
    <mergeCell ref="B7:H7"/>
    <mergeCell ref="B10:H10"/>
    <mergeCell ref="B13:H13"/>
    <mergeCell ref="B16:H16"/>
    <mergeCell ref="B19:H19"/>
    <mergeCell ref="B22:C22"/>
    <mergeCell ref="D22:E22"/>
    <mergeCell ref="F22:G22"/>
    <mergeCell ref="C33:H33"/>
  </mergeCells>
  <phoneticPr fontId="11"/>
  <conditionalFormatting sqref="W1:W1048576">
    <cfRule type="cellIs" dxfId="0" priority="1" operator="between">
      <formula>2</formula>
      <formula>10000</formula>
    </cfRule>
  </conditionalFormatting>
  <hyperlinks>
    <hyperlink ref="G26" location="参考!A1" display="参考!A1" xr:uid="{00000000-0004-0000-0000-000000000000}"/>
    <hyperlink ref="G27" location="参考!A1" display="参考!A1" xr:uid="{00000000-0004-0000-0000-000001000000}"/>
    <hyperlink ref="G28" location="参考!A1" display="参考!A1" xr:uid="{00000000-0004-0000-0000-000002000000}"/>
  </hyperlinks>
  <pageMargins left="0.78749999999999998" right="0.78749999999999998" top="1.0527777777778" bottom="1.0527777777778" header="0.78749999999999998" footer="0.78749999999999998"/>
  <pageSetup paperSize="9" scale="61" orientation="portrait" r:id="rId1"/>
  <headerFooter>
    <oddHeader>&amp;C&amp;"Times New Roman,標準"&amp;12&amp;A</oddHeader>
    <oddFooter>&amp;C&amp;"Times New Roman,標準"&amp;12ページ &amp;P</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0"/>
  <sheetViews>
    <sheetView workbookViewId="0"/>
  </sheetViews>
  <sheetFormatPr defaultColWidth="9" defaultRowHeight="12"/>
  <cols>
    <col min="1" max="15" width="9" style="20"/>
  </cols>
  <sheetData>
    <row r="1" spans="2:19">
      <c r="B1" s="20" t="s">
        <v>176</v>
      </c>
      <c r="S1" s="20"/>
    </row>
    <row r="2" spans="2:19">
      <c r="B2" s="24" t="s">
        <v>177</v>
      </c>
      <c r="C2" s="24" t="s">
        <v>178</v>
      </c>
      <c r="D2" s="24" t="s">
        <v>179</v>
      </c>
      <c r="E2" s="24" t="s">
        <v>180</v>
      </c>
      <c r="F2" s="24" t="s">
        <v>181</v>
      </c>
      <c r="G2" s="24" t="s">
        <v>182</v>
      </c>
      <c r="H2" s="24" t="s">
        <v>183</v>
      </c>
      <c r="I2" s="24" t="s">
        <v>184</v>
      </c>
      <c r="J2" s="24" t="s">
        <v>185</v>
      </c>
      <c r="K2" s="24" t="s">
        <v>186</v>
      </c>
      <c r="L2" s="24" t="s">
        <v>187</v>
      </c>
      <c r="M2" s="24" t="s">
        <v>188</v>
      </c>
      <c r="N2" s="24" t="s">
        <v>189</v>
      </c>
      <c r="O2" s="24" t="s">
        <v>190</v>
      </c>
      <c r="P2" s="24" t="s">
        <v>115</v>
      </c>
      <c r="Q2" s="24" t="s">
        <v>116</v>
      </c>
    </row>
    <row r="3" spans="2:19" hidden="1">
      <c r="B3" s="24"/>
      <c r="C3" s="61"/>
      <c r="D3" s="61"/>
      <c r="E3" s="61"/>
      <c r="F3" s="61"/>
      <c r="G3" s="61"/>
      <c r="H3" s="61"/>
      <c r="I3" s="61"/>
      <c r="J3" s="61"/>
      <c r="K3" s="61"/>
      <c r="L3" s="61"/>
      <c r="M3" s="61"/>
      <c r="N3" s="61"/>
      <c r="O3" s="61"/>
      <c r="P3" s="61"/>
      <c r="Q3" s="61"/>
    </row>
    <row r="4" spans="2:19" hidden="1"/>
    <row r="5" spans="2:19" hidden="1">
      <c r="B5" s="24" t="s">
        <v>177</v>
      </c>
      <c r="C5" s="24" t="s">
        <v>178</v>
      </c>
      <c r="D5" s="24" t="s">
        <v>179</v>
      </c>
      <c r="E5" s="24" t="s">
        <v>180</v>
      </c>
      <c r="F5" s="24" t="s">
        <v>181</v>
      </c>
      <c r="G5" s="24" t="s">
        <v>182</v>
      </c>
      <c r="H5" s="24" t="s">
        <v>183</v>
      </c>
      <c r="I5" s="24" t="s">
        <v>184</v>
      </c>
      <c r="J5" s="24" t="s">
        <v>185</v>
      </c>
      <c r="K5" s="24" t="s">
        <v>186</v>
      </c>
      <c r="L5" s="24" t="s">
        <v>187</v>
      </c>
      <c r="M5" s="24" t="s">
        <v>188</v>
      </c>
      <c r="N5" s="24" t="s">
        <v>189</v>
      </c>
      <c r="O5" s="24" t="s">
        <v>190</v>
      </c>
      <c r="P5" s="24" t="s">
        <v>115</v>
      </c>
      <c r="Q5" s="24" t="s">
        <v>116</v>
      </c>
    </row>
    <row r="6" spans="2:19">
      <c r="B6" s="24">
        <v>2022</v>
      </c>
      <c r="C6" s="61">
        <v>0</v>
      </c>
      <c r="D6" s="61">
        <v>0</v>
      </c>
      <c r="E6" s="61">
        <v>0</v>
      </c>
      <c r="F6" s="61">
        <v>0</v>
      </c>
      <c r="G6" s="61">
        <v>0</v>
      </c>
      <c r="H6" s="61">
        <v>0</v>
      </c>
      <c r="I6" s="61">
        <v>0</v>
      </c>
      <c r="J6" s="61">
        <v>0</v>
      </c>
      <c r="K6" s="61">
        <v>0</v>
      </c>
      <c r="L6" s="61">
        <v>0</v>
      </c>
      <c r="M6" s="61">
        <v>0</v>
      </c>
      <c r="N6" s="61">
        <v>0</v>
      </c>
      <c r="O6" s="61">
        <v>0</v>
      </c>
      <c r="P6" s="61"/>
      <c r="Q6" s="61"/>
    </row>
    <row r="7" spans="2:19">
      <c r="B7" s="24">
        <v>2021</v>
      </c>
      <c r="C7" s="61">
        <v>0</v>
      </c>
      <c r="D7" s="61">
        <v>0</v>
      </c>
      <c r="E7" s="61">
        <v>0</v>
      </c>
      <c r="F7" s="61">
        <v>0</v>
      </c>
      <c r="G7" s="61">
        <v>0</v>
      </c>
      <c r="H7" s="61">
        <v>0</v>
      </c>
      <c r="I7" s="61">
        <v>0</v>
      </c>
      <c r="J7" s="61">
        <v>0</v>
      </c>
      <c r="K7" s="61">
        <v>0</v>
      </c>
      <c r="L7" s="61">
        <v>0</v>
      </c>
      <c r="M7" s="61">
        <v>0</v>
      </c>
      <c r="N7" s="61">
        <v>0</v>
      </c>
      <c r="O7" s="61">
        <v>0</v>
      </c>
      <c r="P7" s="61"/>
      <c r="Q7" s="61"/>
    </row>
    <row r="8" spans="2:19">
      <c r="B8" s="24">
        <v>2020</v>
      </c>
      <c r="C8" s="61">
        <v>0</v>
      </c>
      <c r="D8" s="61">
        <v>0</v>
      </c>
      <c r="E8" s="61">
        <v>0</v>
      </c>
      <c r="F8" s="61">
        <v>0</v>
      </c>
      <c r="G8" s="61">
        <v>0</v>
      </c>
      <c r="H8" s="61">
        <v>0</v>
      </c>
      <c r="I8" s="61">
        <v>0</v>
      </c>
      <c r="J8" s="61">
        <v>0</v>
      </c>
      <c r="K8" s="61">
        <v>0</v>
      </c>
      <c r="L8" s="61">
        <v>0</v>
      </c>
      <c r="M8" s="61">
        <v>0</v>
      </c>
      <c r="N8" s="61">
        <v>0</v>
      </c>
      <c r="O8" s="61">
        <v>0</v>
      </c>
      <c r="P8" s="61"/>
      <c r="Q8" s="61"/>
    </row>
    <row r="9" spans="2:19">
      <c r="B9" s="24">
        <v>2019</v>
      </c>
      <c r="C9" s="61">
        <v>0</v>
      </c>
      <c r="D9" s="61">
        <v>0</v>
      </c>
      <c r="E9" s="61">
        <v>0</v>
      </c>
      <c r="F9" s="61">
        <v>0</v>
      </c>
      <c r="G9" s="61">
        <v>0</v>
      </c>
      <c r="H9" s="61">
        <v>0</v>
      </c>
      <c r="I9" s="61">
        <v>0</v>
      </c>
      <c r="J9" s="61">
        <v>0</v>
      </c>
      <c r="K9" s="61">
        <v>0</v>
      </c>
      <c r="L9" s="61">
        <v>0</v>
      </c>
      <c r="M9" s="61">
        <v>0</v>
      </c>
      <c r="N9" s="61">
        <v>0</v>
      </c>
      <c r="O9" s="61">
        <v>0</v>
      </c>
      <c r="P9" s="61">
        <v>0</v>
      </c>
      <c r="Q9" s="61">
        <v>0</v>
      </c>
    </row>
    <row r="10" spans="2:19">
      <c r="B10" s="24">
        <v>2018</v>
      </c>
      <c r="C10" s="61">
        <v>0</v>
      </c>
      <c r="D10" s="61">
        <v>0</v>
      </c>
      <c r="E10" s="61">
        <v>0</v>
      </c>
      <c r="F10" s="61">
        <v>0</v>
      </c>
      <c r="G10" s="61">
        <v>0</v>
      </c>
      <c r="H10" s="61">
        <v>0</v>
      </c>
      <c r="I10" s="61">
        <v>0</v>
      </c>
      <c r="J10" s="61">
        <v>0</v>
      </c>
      <c r="K10" s="61">
        <v>0</v>
      </c>
      <c r="L10" s="61">
        <v>0</v>
      </c>
      <c r="M10" s="61">
        <v>0</v>
      </c>
      <c r="N10" s="61">
        <v>0</v>
      </c>
      <c r="O10" s="61">
        <v>0</v>
      </c>
      <c r="P10" s="61">
        <v>0</v>
      </c>
      <c r="Q10" s="61">
        <v>0</v>
      </c>
    </row>
  </sheetData>
  <sheetProtection formatCells="0" formatColumns="0" formatRows="0" insertColumns="0" insertRows="0" insertHyperlinks="0" deleteColumns="0" deleteRows="0" sort="0" autoFilter="0" pivotTables="0"/>
  <phoneticPr fontId="11"/>
  <pageMargins left="0.69930555555555995" right="0.6993055555555599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
  <sheetViews>
    <sheetView workbookViewId="0"/>
  </sheetViews>
  <sheetFormatPr defaultColWidth="9" defaultRowHeight="12"/>
  <sheetData>
    <row r="1" spans="1:8">
      <c r="B1" t="s">
        <v>191</v>
      </c>
      <c r="H1" s="20"/>
    </row>
    <row r="2" spans="1:8">
      <c r="B2" s="1" t="s">
        <v>192</v>
      </c>
      <c r="C2" s="1" t="s">
        <v>193</v>
      </c>
      <c r="D2" s="1" t="s">
        <v>111</v>
      </c>
      <c r="E2" s="1" t="s">
        <v>194</v>
      </c>
      <c r="F2" s="1" t="s">
        <v>195</v>
      </c>
    </row>
    <row r="3" spans="1:8" hidden="1">
      <c r="B3" s="25"/>
      <c r="C3" s="25"/>
      <c r="D3" s="25"/>
      <c r="E3" s="26"/>
      <c r="F3" s="25"/>
    </row>
    <row r="5" spans="1:8">
      <c r="A5" s="20"/>
    </row>
  </sheetData>
  <sheetProtection formatCells="0" formatColumns="0" formatRows="0" insertColumns="0" insertRows="0" insertHyperlinks="0" deleteColumns="0" deleteRows="0" sort="0" autoFilter="0" pivotTables="0"/>
  <phoneticPr fontId="11"/>
  <pageMargins left="0.69930555555555995" right="0.6993055555555599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業績一覧</vt:lpstr>
      <vt:lpstr>領域名・奨学寄附金登録</vt:lpstr>
      <vt:lpstr>奨学寄附金</vt:lpstr>
      <vt:lpstr>業績一覧!Print_Area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田川 遼介</cp:lastModifiedBy>
  <dcterms:created xsi:type="dcterms:W3CDTF">2015-06-17T15:06:00Z</dcterms:created>
  <dcterms:modified xsi:type="dcterms:W3CDTF">2025-02-13T00:42:12Z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0000001]">
    <vt:lpwstr>&lt;?xml version="1.0" encoding="UTF-8"?&gt;&lt;cabinex:root xmlns:cabinex="http://www.mediafusion.co.jp"&gt;&lt;cabinex:template cabinex:name="職員" cabinex:point="業績一覧!A1" cabinex:size="3:1"&gt;&lt;block name=""&gt;&lt;content name="業績年"/&gt;&lt;content name="所属"/&gt;&lt;content name="掲載順"/&gt;&lt;c</vt:lpwstr>
  </property>
  <property fmtid="{D5CDD505-2E9C-101B-9397-08002B2CF9AE}" pid="3" name="[0000002]">
    <vt:lpwstr>ontent name="スタッフID"/&gt;&lt;content name="氏名および教員選択" cabinex:cell="$1$0"/&gt;&lt;content name="職名" cabinex:cell="$0$0"/&gt;&lt;content name="所属期間" cabinex:cell="$2$0"/&gt;&lt;content name="登録日時"/&gt;&lt;content name="更新日時"/&gt;&lt;content name="更新者ID"/&gt;&lt;content name="更新種別"/&gt;&lt;content name="</vt:lpwstr>
  </property>
  <property fmtid="{D5CDD505-2E9C-101B-9397-08002B2CF9AE}" pid="4" name="[0000003]">
    <vt:lpwstr>RRID"/&gt;&lt;content name="FEEDID"/&gt;&lt;content name="FEEDKIND"/&gt;&lt;content name="RDID"/&gt;&lt;content name="RDKIND"/&gt;&lt;content name="編集制限"/&gt;&lt;content name="編集制限_日"/&gt;&lt;content name="編集制限_英"/&gt;&lt;/block&gt;&lt;/cabinex:template&gt;&lt;cabinex:template cabinex:name="研究実績" cabinex:point="業績</vt:lpwstr>
  </property>
  <property fmtid="{D5CDD505-2E9C-101B-9397-08002B2CF9AE}" pid="5" name="[0000004]">
    <vt:lpwstr>一覧!A1" cabinex:size="16:1"&gt;&lt;block name=""&gt;&lt;content name="業績年" cabinex:cell="$0$0"/&gt;&lt;content name="領域コード"/&gt;&lt;content name="領域名"/&gt;&lt;content name="編数：和文原著論文" cabinex:cell="$1$0"/&gt;&lt;content name="編数：英文論文（ファーストオーサー）" cabinex:cell="$2$0"/&gt;&lt;content name="ＩＦ：ファーストオー</vt:lpwstr>
  </property>
  <property fmtid="{D5CDD505-2E9C-101B-9397-08002B2CF9AE}" pid="6" name="[0000005]">
    <vt:lpwstr>サー" cabinex:cell="$6$0"/&gt;&lt;content name="ＩＦ：ファーストオーサー（うち原著のみ）" cabinex:cell="$7$0"/&gt;&lt;content name="編数：英文論文（コレスポンディングオーサー）" cabinex:cell="$3$0"/&gt;&lt;content name="ＩＦ：コレスポンディングオーサー" cabinex:cell="$8$0"/&gt;&lt;content name="ＩＦ：コレスポンディングオーサー（うち原著のみ）" cabinex:cell="$9$</vt:lpwstr>
  </property>
  <property fmtid="{D5CDD505-2E9C-101B-9397-08002B2CF9AE}" pid="7" name="[0000006]">
    <vt:lpwstr>0"/&gt;&lt;content name="編数：英文論文（その他）" cabinex:cell="$4$0"/&gt;&lt;content name="ＩＦ：その他" cabinex:cell="$10$0"/&gt;&lt;content name="ＩＦ：その他（うち原著のみ）" cabinex:cell="$11$0"/&gt;&lt;content name="編数：英文論文（合計）" cabinex:cell="$5$0"/&gt;&lt;content name="ＩＦ：合計" cabinex:cell="$12$0"/&gt;&lt;content n</vt:lpwstr>
  </property>
  <property fmtid="{D5CDD505-2E9C-101B-9397-08002B2CF9AE}" pid="8" name="[0000007]">
    <vt:lpwstr>ame="ＩＦ：合計（うち原著のみ）" cabinex:cell="$13$0"/&gt;&lt;content name="受入件数" cabinex:cell="$14$0"/&gt;&lt;content name="受入金額" cabinex:cell="$15$0"/&gt;&lt;content name="登録日時"/&gt;&lt;content name="更新日時"/&gt;&lt;content name="更新者ID"/&gt;&lt;content name="更新種別"/&gt;&lt;content name="RRID"/&gt;&lt;content name="F</vt:lpwstr>
  </property>
  <property fmtid="{D5CDD505-2E9C-101B-9397-08002B2CF9AE}" pid="9" name="[0000008]">
    <vt:lpwstr>EEDID"/&gt;&lt;content name="FEEDKIND"/&gt;&lt;content name="RDID"/&gt;&lt;content name="RDKIND"/&gt;&lt;content name="編集制限"/&gt;&lt;content name="編集制限_日"/&gt;&lt;content name="編集制限_英"/&gt;&lt;/block&gt;&lt;/cabinex:template&gt;&lt;cabinex:template cabinex:name="著書" cabinex:point="業績一覧!A1" cabinex:size="20:1</vt:lpwstr>
  </property>
  <property fmtid="{D5CDD505-2E9C-101B-9397-08002B2CF9AE}" pid="10" name="[0000009]">
    <vt:lpwstr>"&gt;&lt;block name=""&gt;&lt;content name="業績年度"/&gt;&lt;content name="タイトル（日）" cabinex:cell="$10$0"/&gt;&lt;content name="タイトル（英）"/&gt;&lt;content name="活動区分"/&gt;&lt;content name="活動区分_日"/&gt;&lt;content name="活動区分_英"/&gt;&lt;content name="著者（日）" cabinex:cell="$9$0"/&gt;&lt;content name="著者（英）"/&gt;&lt;content </vt:lpwstr>
  </property>
  <property fmtid="{D5CDD505-2E9C-101B-9397-08002B2CF9AE}" pid="11" name="[0000010]">
    <vt:lpwstr>name="役割"/&gt;&lt;content name="役割_日"/&gt;&lt;content name="役割_英"/&gt;&lt;content name="役割（日）"/&gt;&lt;content name="役割（英）"/&gt;&lt;content name="担当区分"/&gt;&lt;content name="担当範囲（日）"/&gt;&lt;content name="担当範囲（英）"/&gt;&lt;content name="出版社（日）" cabinex:cell="$11$0"/&gt;&lt;content name="出版社（英）"/&gt;&lt;content name</vt:lpwstr>
  </property>
  <property fmtid="{D5CDD505-2E9C-101B-9397-08002B2CF9AE}" pid="12" name="[0000011]">
    <vt:lpwstr>="出版年月" cabinex:cell="$16$0"/&gt;&lt;content name="国内外区分"/&gt;&lt;content name="国内外区分_日"/&gt;&lt;content name="国内外区分_英"/&gt;&lt;content name="版次"/&gt;&lt;content name="専門分野"/&gt;&lt;content name="キーワード"/&gt;&lt;content name="編集・監修者名"/&gt;&lt;content name="実施区分"/&gt;&lt;content name="実施区分_日"/&gt;&lt;content name="実</vt:lpwstr>
  </property>
  <property fmtid="{D5CDD505-2E9C-101B-9397-08002B2CF9AE}" pid="13" name="[0000012]">
    <vt:lpwstr>施区分_英"/&gt;&lt;content name="総ページ数"/&gt;&lt;content name="担当ページ" cabinex:cell="$14$0"/&gt;&lt;content name="ISBN" cabinex:cell="$17$0"/&gt;&lt;content name="ASIN"/&gt;&lt;content name="記述言語"/&gt;&lt;content name="記述言語_日"/&gt;&lt;content name="記述言語_英"/&gt;&lt;content name="著書種別"/&gt;&lt;content name="著書種別_日"/</vt:lpwstr>
  </property>
  <property fmtid="{D5CDD505-2E9C-101B-9397-08002B2CF9AE}" pid="14" name="[0000013]">
    <vt:lpwstr>&gt;&lt;content name="著書種別_英"/&gt;&lt;content name="著書種別（日）"/&gt;&lt;content name="著書種別（英）"/&gt;&lt;content name="概要（日）"/&gt;&lt;content name="概要（英）"/&gt;&lt;content name="Amazon URL"/&gt;&lt;content name="Amazon 画像リンク（小）"/&gt;&lt;content name="Amazon 画像リンク（中）"/&gt;&lt;content name="Amazon 画像リンク（大）"/&gt;&lt;conten</vt:lpwstr>
  </property>
  <property fmtid="{D5CDD505-2E9C-101B-9397-08002B2CF9AE}" pid="15" name="[0000014]">
    <vt:lpwstr>t name="業績を配布設定した共同研究者"/&gt;&lt;content name="登録日時"/&gt;&lt;content name="更新日時"/&gt;&lt;content name="更新者ID"/&gt;&lt;content name="更新種別"/&gt;&lt;content name="RRID"/&gt;&lt;content name="FEEDID"/&gt;&lt;content name="FEEDKIND"/&gt;&lt;content name="RDID"/&gt;&lt;content name="RDKIND"/&gt;&lt;content name="編集制限"/&gt;&lt;</vt:lpwstr>
  </property>
  <property fmtid="{D5CDD505-2E9C-101B-9397-08002B2CF9AE}" pid="16" name="[0000015]">
    <vt:lpwstr>content name="編集制限_日"/&gt;&lt;content name="編集制限_英"/&gt;&lt;/block&gt;&lt;/cabinex:template&gt;&lt;cabinex:template cabinex:name="著書（分担執筆）_日" cabinex:point="業績一覧!A1" cabinex:size="20:1"&gt;&lt;block name=""&gt;&lt;content name="業績年度"/&gt;&lt;content name="タイトル（日）" cabinex:cell="$12$0"/&gt;&lt;content n</vt:lpwstr>
  </property>
  <property fmtid="{D5CDD505-2E9C-101B-9397-08002B2CF9AE}" pid="17" name="[0000016]">
    <vt:lpwstr>ame="タイトル（英）"/&gt;&lt;content name="活動区分"/&gt;&lt;content name="活動区分_日"/&gt;&lt;content name="活動区分_英"/&gt;&lt;content name="著者（日）" cabinex:cell="$9$0"/&gt;&lt;content name="著者（英）"/&gt;&lt;content name="役割"/&gt;&lt;content name="役割_日"/&gt;&lt;content name="役割_英"/&gt;&lt;content name="役割（日）"/&gt;&lt;content name="役割</vt:lpwstr>
  </property>
  <property fmtid="{D5CDD505-2E9C-101B-9397-08002B2CF9AE}" pid="18" name="[0000017]">
    <vt:lpwstr>（英）"/&gt;&lt;content name="担当区分"/&gt;&lt;content name="担当範囲（日）" cabinex:cell="$10$0"/&gt;&lt;content name="担当範囲（英）"/&gt;&lt;content name="出版社（日）" cabinex:cell="$14$0"/&gt;&lt;content name="出版社（英）"/&gt;&lt;content name="出版年月" cabinex:cell="$16$0"/&gt;&lt;content name="国内外区分"/&gt;&lt;content name="国内外区分_</vt:lpwstr>
  </property>
  <property fmtid="{D5CDD505-2E9C-101B-9397-08002B2CF9AE}" pid="19" name="[0000018]">
    <vt:lpwstr>日"/&gt;&lt;content name="国内外区分_英"/&gt;&lt;content name="版次" cabinex:cell="$13$0"/&gt;&lt;content name="専門分野"/&gt;&lt;content name="キーワード"/&gt;&lt;content name="編集・監修者名" cabinex:cell="$11$0"/&gt;&lt;content name="実施区分"/&gt;&lt;content name="実施区分_日"/&gt;&lt;content name="実施区分_英"/&gt;&lt;content name="総ページ数"/&gt;&lt;</vt:lpwstr>
  </property>
  <property fmtid="{D5CDD505-2E9C-101B-9397-08002B2CF9AE}" pid="20" name="[0000019]">
    <vt:lpwstr>content name="担当ページ" cabinex:cell="$15$0"/&gt;&lt;content name="ISBN" cabinex:cell="$17$0"/&gt;&lt;content name="ASIN"/&gt;&lt;content name="記述言語"/&gt;&lt;content name="記述言語_日"/&gt;&lt;content name="記述言語_英"/&gt;&lt;content name="著書種別"/&gt;&lt;content name="著書種別_日"/&gt;&lt;content name="著書種別_英"/&gt;&lt;conten</vt:lpwstr>
  </property>
  <property fmtid="{D5CDD505-2E9C-101B-9397-08002B2CF9AE}" pid="21" name="[0000020]">
    <vt:lpwstr>t name="著書種別（日）"/&gt;&lt;content name="著書種別（英）"/&gt;&lt;content name="概要（日）"/&gt;&lt;content name="概要（英）"/&gt;&lt;content name="Amazon URL"/&gt;&lt;content name="Amazon 画像リンク（小）"/&gt;&lt;content name="Amazon 画像リンク（中）"/&gt;&lt;content name="Amazon 画像リンク（大）"/&gt;&lt;content name="業績を配布設定した共同研究者"/&gt;&lt;conten</vt:lpwstr>
  </property>
  <property fmtid="{D5CDD505-2E9C-101B-9397-08002B2CF9AE}" pid="22" name="[0000021]">
    <vt:lpwstr>t name="登録日時"/&gt;&lt;content name="更新日時"/&gt;&lt;content name="更新者ID"/&gt;&lt;content name="更新種別"/&gt;&lt;content name="RRID"/&gt;&lt;content name="FEEDID"/&gt;&lt;content name="FEEDKIND"/&gt;&lt;content name="RDID"/&gt;&lt;content name="RDKIND"/&gt;&lt;content name="編集制限"/&gt;&lt;content name="編集制限_日"/&gt;&lt;content </vt:lpwstr>
  </property>
  <property fmtid="{D5CDD505-2E9C-101B-9397-08002B2CF9AE}" pid="23" name="[0000022]">
    <vt:lpwstr>name="編集制限_英"/&gt;&lt;/block&gt;&lt;/cabinex:template&gt;&lt;cabinex:template cabinex:name="著書（分担執筆）_英" cabinex:point="業績一覧!A1" cabinex:size="20:1"&gt;&lt;block name=""&gt;&lt;content name="業績年度"/&gt;&lt;content name="タイトル（日）"/&gt;&lt;content name="タイトル（英）" cabinex:cell="$12$0"/&gt;&lt;content name="活動</vt:lpwstr>
  </property>
  <property fmtid="{D5CDD505-2E9C-101B-9397-08002B2CF9AE}" pid="24" name="[0000023]">
    <vt:lpwstr>区分"/&gt;&lt;content name="活動区分_日"/&gt;&lt;content name="活動区分_英"/&gt;&lt;content name="著者（日）"/&gt;&lt;content name="著者（英）" cabinex:cell="$9$0"/&gt;&lt;content name="役割"/&gt;&lt;content name="役割_日"/&gt;&lt;content name="役割_英"/&gt;&lt;content name="役割（日）"/&gt;&lt;content name="役割（英）"/&gt;&lt;content name="担当区分"/&gt;&lt;con</vt:lpwstr>
  </property>
  <property fmtid="{D5CDD505-2E9C-101B-9397-08002B2CF9AE}" pid="25" name="[0000024]">
    <vt:lpwstr>tent name="担当範囲（日）"/&gt;&lt;content name="担当範囲（英）" cabinex:cell="$10$0"/&gt;&lt;content name="出版社（日）"/&gt;&lt;content name="出版社（英）" cabinex:cell="$14$0"/&gt;&lt;content name="出版年月" cabinex:cell="$16$0"/&gt;&lt;content name="国内外区分"/&gt;&lt;content name="国内外区分_日"/&gt;&lt;content name="国内外区分_英"/&gt;&lt;co</vt:lpwstr>
  </property>
  <property fmtid="{D5CDD505-2E9C-101B-9397-08002B2CF9AE}" pid="26" name="[0000025]">
    <vt:lpwstr>ntent name="版次" cabinex:cell="$13$0"/&gt;&lt;content name="専門分野"/&gt;&lt;content name="キーワード"/&gt;&lt;content name="編集・監修者名" cabinex:cell="$11$0"/&gt;&lt;content name="実施区分"/&gt;&lt;content name="実施区分_日"/&gt;&lt;content name="実施区分_英"/&gt;&lt;content name="総ページ数"/&gt;&lt;content name="担当ページ" cabinex:cel</vt:lpwstr>
  </property>
  <property fmtid="{D5CDD505-2E9C-101B-9397-08002B2CF9AE}" pid="27" name="[0000026]">
    <vt:lpwstr>l="$15$0"/&gt;&lt;content name="ISBN" cabinex:cell="$17$0"/&gt;&lt;content name="ASIN"/&gt;&lt;content name="記述言語"/&gt;&lt;content name="記述言語_日"/&gt;&lt;content name="記述言語_英"/&gt;&lt;content name="著書種別"/&gt;&lt;content name="著書種別_日"/&gt;&lt;content name="著書種別_英"/&gt;&lt;content name="著書種別（日）"/&gt;&lt;content name=</vt:lpwstr>
  </property>
  <property fmtid="{D5CDD505-2E9C-101B-9397-08002B2CF9AE}" pid="28" name="[0000027]">
    <vt:lpwstr>"著書種別（英）"/&gt;&lt;content name="概要（日）"/&gt;&lt;content name="概要（英）"/&gt;&lt;content name="Amazon URL"/&gt;&lt;content name="Amazon 画像リンク（小）"/&gt;&lt;content name="Amazon 画像リンク（中）"/&gt;&lt;content name="Amazon 画像リンク（大）"/&gt;&lt;content name="業績を配布設定した共同研究者"/&gt;&lt;content name="登録日時"/&gt;&lt;content name="更新</vt:lpwstr>
  </property>
  <property fmtid="{D5CDD505-2E9C-101B-9397-08002B2CF9AE}" pid="29" name="[0000028]">
    <vt:lpwstr>日時"/&gt;&lt;content name="更新者ID"/&gt;&lt;content name="更新種別"/&gt;&lt;content name="RRID"/&gt;&lt;content name="FEEDID"/&gt;&lt;content name="FEEDKIND"/&gt;&lt;content name="RDID"/&gt;&lt;content name="RDKIND"/&gt;&lt;content name="編集制限"/&gt;&lt;content name="編集制限_日"/&gt;&lt;content name="編集制限_英"/&gt;&lt;/block&gt;&lt;/cabinex</vt:lpwstr>
  </property>
  <property fmtid="{D5CDD505-2E9C-101B-9397-08002B2CF9AE}" pid="30" name="[0000029]">
    <vt:lpwstr>:template&gt;&lt;cabinex:template cabinex:name="講演・口頭発表等" cabinex:point="業績一覧!A1" cabinex:size="22:1"&gt;&lt;block name=""&gt;&lt;content name="業績年度"/&gt;&lt;content name="活動区分"/&gt;&lt;content name="活動区分_日"/&gt;&lt;content name="活動区分_英"/&gt;&lt;content name="タイトル（日）" cabinex:cell="$10$0"/&gt;&lt;conte</vt:lpwstr>
  </property>
  <property fmtid="{D5CDD505-2E9C-101B-9397-08002B2CF9AE}" pid="31" name="[0000030]">
    <vt:lpwstr>nt name="タイトル（英）"/&gt;&lt;content name="講演者（日）" cabinex:cell="$9$0"/&gt;&lt;content name="講演者（英）"/&gt;&lt;content name="会議名（日）" cabinex:cell="$11$0"/&gt;&lt;content name="会議名（英）"/&gt;&lt;content name="開催年月日" cabinex:cell="$14$0"/&gt;&lt;content name="招待の有無"/&gt;&lt;content name="招待の有無_日"/&gt;&lt;conten</vt:lpwstr>
  </property>
  <property fmtid="{D5CDD505-2E9C-101B-9397-08002B2CF9AE}" pid="32" name="[0000031]">
    <vt:lpwstr>t name="招待の有無_英"/&gt;&lt;content name="選考の有無"/&gt;&lt;content name="選考の有無_日"/&gt;&lt;content name="選考の有無_英"/&gt;&lt;content name="記述言語"/&gt;&lt;content name="記述言語_日"/&gt;&lt;content name="記述言語_英"/&gt;&lt;content name="会議区分"/&gt;&lt;content name="会議区分_日" cabinex:cell="$4$0"/&gt;&lt;content name="会議区分_英"/&gt;&lt;con</vt:lpwstr>
  </property>
  <property fmtid="{D5CDD505-2E9C-101B-9397-08002B2CF9AE}" pid="33" name="[0000032]">
    <vt:lpwstr>tent name="会議種別"/&gt;&lt;content name="会議種別_日"/&gt;&lt;content name="会議種別_英"/&gt;&lt;content name="シンポジウム等の主題名" cabinex:cell="$12$0"/&gt;&lt;content name="専門分野"/&gt;&lt;content name="発表番号記号"/&gt;&lt;content name="抄録集等名" cabinex:cell="$15$0"/&gt;&lt;content name="巻" cabinex:cell="$16$0"/&gt;&lt;content </vt:lpwstr>
  </property>
  <property fmtid="{D5CDD505-2E9C-101B-9397-08002B2CF9AE}" pid="34" name="[0000033]">
    <vt:lpwstr>name="号" cabinex:cell="$17$0"/&gt;&lt;content name="頁" cabinex:cell="$18$0"/&gt;&lt;content name="発行年月" cabinex:cell="$19$0"/&gt;&lt;content name="実施区分"/&gt;&lt;content name="実施区分_日"/&gt;&lt;content name="実施区分_英"/&gt;&lt;content name="発表内容"/&gt;&lt;content name="添付種別"/&gt;&lt;content name="添付種別名"/&gt;&lt;con</vt:lpwstr>
  </property>
  <property fmtid="{D5CDD505-2E9C-101B-9397-08002B2CF9AE}" pid="35" name="[0000034]">
    <vt:lpwstr>tent name="添付ファイルURL"/&gt;&lt;content name="主催者（日）"/&gt;&lt;content name="主催者（英）"/&gt;&lt;content name="開催地（日）" cabinex:cell="$13$0"/&gt;&lt;content name="開催地（英）"/&gt;&lt;content name="URL"/&gt;&lt;content name="概要（日）"/&gt;&lt;content name="概要（英）"/&gt;&lt;content name="業績を配布設定した共同研究者"/&gt;&lt;content name="登</vt:lpwstr>
  </property>
  <property fmtid="{D5CDD505-2E9C-101B-9397-08002B2CF9AE}" pid="36" name="[0000035]">
    <vt:lpwstr>録日時"/&gt;&lt;content name="更新日時"/&gt;&lt;content name="更新者ID"/&gt;&lt;content name="更新種別"/&gt;&lt;content name="RRID"/&gt;&lt;content name="FEEDID"/&gt;&lt;content name="FEEDKIND"/&gt;&lt;content name="RDID"/&gt;&lt;content name="RDKIND"/&gt;&lt;content name="編集制限"/&gt;&lt;content name="編集制限_日"/&gt;&lt;content name="編集制</vt:lpwstr>
  </property>
  <property fmtid="{D5CDD505-2E9C-101B-9397-08002B2CF9AE}" pid="37" name="[0000036]">
    <vt:lpwstr>限_英"/&gt;&lt;/block&gt;&lt;/cabinex:template&gt;&lt;cabinex:template cabinex:name="その他業績" cabinex:point="業績一覧!A1" cabinex:size="21:1"&gt;&lt;block name=""&gt;&lt;content name="業績分類"/&gt;&lt;content name="期間始" cabinex:cell="$12$0"/&gt;&lt;content name="期間終" cabinex:cell="$13$0"/&gt;&lt;content name="担当者</vt:lpwstr>
  </property>
  <property fmtid="{D5CDD505-2E9C-101B-9397-08002B2CF9AE}" pid="38" name="[0000037]">
    <vt:lpwstr>名" cabinex:cell="$9$0"/&gt;&lt;content name="タイトル（日）" cabinex:cell="$10$0"/&gt;&lt;content name="タイトル（英）"/&gt;&lt;content name="内容のキーワード"/&gt;&lt;content name="内容（日）" cabinex:cell="$11$0"/&gt;&lt;content name="内容（英）"/&gt;&lt;content name="業績を配布設定した共同研究者"/&gt;&lt;content name="登録日時"/&gt;&lt;content name</vt:lpwstr>
  </property>
  <property fmtid="{D5CDD505-2E9C-101B-9397-08002B2CF9AE}" pid="39" name="[0000038]">
    <vt:lpwstr>="更新日時"/&gt;&lt;content name="更新者ID"/&gt;&lt;content name="更新種別"/&gt;&lt;content name="RRID"/&gt;&lt;content name="FEEDID"/&gt;&lt;content name="FEEDKIND"/&gt;&lt;content name="RDID"/&gt;&lt;content name="RDKIND"/&gt;&lt;content name="編集制限"/&gt;&lt;content name="編集制限_日"/&gt;&lt;content name="編集制限_英"/&gt;&lt;/block&gt;&lt;/cab</vt:lpwstr>
  </property>
  <property fmtid="{D5CDD505-2E9C-101B-9397-08002B2CF9AE}" pid="40" name="[0000039]">
    <vt:lpwstr>inex:template&gt;&lt;cabinex:template cabinex:name="特許等" cabinex:point="業績一覧!A1" cabinex:size="3:1"&gt;&lt;block name=""&gt;&lt;content name="区分" cabinex:cell="$0$0"/&gt;&lt;content name="内容（発明の名称）" cabinex:cell="$1$0"/&gt;&lt;content name="発明者又は考案者" cabinex:cell="$2$0"/&gt;&lt;/block&gt;&lt;/cab</vt:lpwstr>
  </property>
  <property fmtid="{D5CDD505-2E9C-101B-9397-08002B2CF9AE}" pid="41" name="[0000040]">
    <vt:lpwstr>inex:template&gt;&lt;cabinex:template cabinex:name="科研費・研究助成金等" cabinex:point="業績一覧!A1" cabinex:size="7:1"&gt;&lt;block name=""&gt;&lt;content name="制度" cabinex:cell="$0$0"/&gt;&lt;content name="研究種目" cabinex:cell="$1$0"/&gt;&lt;content name="タイトル（日）" cabinex:cell="$2$0"/&gt;&lt;content nam</vt:lpwstr>
  </property>
  <property fmtid="{D5CDD505-2E9C-101B-9397-08002B2CF9AE}" pid="42" name="[0000041]">
    <vt:lpwstr>e="研究代表者（日）" cabinex:cell="$3$0"/&gt;&lt;content name="研究分担者（日）" cabinex:cell="$4$0"/&gt;&lt;content name="年度" cabinex:cell="$5$0"/&gt;&lt;content name="総額" cabinex:cell="$6$0"/&gt;&lt;/block&gt;&lt;/cabinex:template&gt;&lt;cabinex:template cabinex:name="学会の開催" cabinex:point="業績一覧!A1" cabin</vt:lpwstr>
  </property>
  <property fmtid="{D5CDD505-2E9C-101B-9397-08002B2CF9AE}" pid="43" name="[0000042]">
    <vt:lpwstr>ex:size="11:1"&gt;&lt;block name=""&gt;&lt;content name="区分" cabinex:cell="$0$0"/&gt;&lt;content name="主催・共催の別" cabinex:cell="$1$0"/&gt;&lt;content name="学会名" cabinex:cell="$2$0"/&gt;&lt;content name="期間始" cabinex:cell="$9$0"/&gt;&lt;content name="期間終" cabinex:cell="$10$0"/&gt;&lt;content name="開</vt:lpwstr>
  </property>
  <property fmtid="{D5CDD505-2E9C-101B-9397-08002B2CF9AE}" pid="44" name="[0000043]">
    <vt:lpwstr>催地" cabinex:cell="$4$0"/&gt;&lt;/block&gt;&lt;/cabinex:template&gt;&lt;cabinex:template cabinex:name="学会の実績" cabinex:point="業績一覧!A1" cabinex:size="3:1"&gt;&lt;block name=""&gt;&lt;content name="学会の名称" cabinex:cell="$0$0"/&gt;&lt;content name="役職" cabinex:cell="$1$0"/&gt;&lt;content name="氏名" cabi</vt:lpwstr>
  </property>
  <property fmtid="{D5CDD505-2E9C-101B-9397-08002B2CF9AE}" pid="45" name="[0000044]">
    <vt:lpwstr>nex:cell="$2$0"/&gt;&lt;/block&gt;&lt;/cabinex:template&gt;&lt;cabinex:template cabinex:name="座長" cabinex:point="業績一覧!A1" cabinex:size="3:1"&gt;&lt;block name=""&gt;&lt;content name="発表形態" cabinex:cell="$0$0"/&gt;&lt;content name="学会名" cabinex:cell="$1$0"/&gt;&lt;content name="氏名" cabinex:cell="$</vt:lpwstr>
  </property>
  <property fmtid="{D5CDD505-2E9C-101B-9397-08002B2CF9AE}" pid="46" name="[0000045]">
    <vt:lpwstr>2$0"/&gt;&lt;/block&gt;&lt;/cabinex:template&gt;&lt;cabinex:template cabinex:name="学術雑誌等の編集" cabinex:point="業績一覧!A1" cabinex:size="3:1"&gt;&lt;block name=""&gt;&lt;content name="学術雑誌名" cabinex:cell="$0$0"/&gt;&lt;content name="編集役職" cabinex:cell="$1$0"/&gt;&lt;content name="氏名" cabinex:cell="$2$0</vt:lpwstr>
  </property>
  <property fmtid="{D5CDD505-2E9C-101B-9397-08002B2CF9AE}" pid="47" name="[0000046]">
    <vt:lpwstr>"/&gt;&lt;/block&gt;&lt;/cabinex:template&gt;&lt;cabinex:template cabinex:name="行政等企画参画" cabinex:point="業績一覧!A1" cabinex:size="10:1"&gt;&lt;block name=""&gt;&lt;content name="区分" cabinex:cell="$0$0"/&gt;&lt;content name="機関・委員会の名称等" cabinex:cell="$1$0"/&gt;&lt;content name="役割" cabinex:cell="$2$0</vt:lpwstr>
  </property>
  <property fmtid="{D5CDD505-2E9C-101B-9397-08002B2CF9AE}" pid="48" name="[0000047]">
    <vt:lpwstr>"/&gt;&lt;content name="氏名" cabinex:cell="$3$0"/&gt;&lt;content name="始期" cabinex:cell="$8$0"/&gt;&lt;content name="終期" cabinex:cell="$9$0"/&gt;&lt;/block&gt;&lt;/cabinex:template&gt;&lt;cabinex:template cabinex:name="国際協力事業" cabinex:point="業績一覧!A1" cabinex:size="15:1"&gt;&lt;block name=""&gt;&lt;conte</vt:lpwstr>
  </property>
  <property fmtid="{D5CDD505-2E9C-101B-9397-08002B2CF9AE}" pid="49" name="[0000048]">
    <vt:lpwstr>nt name="活動名" cabinex:cell="$8$0"/&gt;&lt;content name="活動内容" cabinex:cell="$9$0"/&gt;&lt;content name="主催者" cabinex:cell="$10$0"/&gt;&lt;content name="対象者等" cabinex:cell="$11$0"/&gt;&lt;content name="聴講者数" cabinex:cell="$12$0"/&gt;&lt;content name="氏名" cabinex:cell="$1$0"/&gt;&lt;content n</vt:lpwstr>
  </property>
  <property fmtid="{D5CDD505-2E9C-101B-9397-08002B2CF9AE}" pid="50" name="[0000049]">
    <vt:lpwstr>ame="役割" cabinex:cell="$3$0"/&gt;&lt;content name="期間始" cabinex:cell="$13$0"/&gt;&lt;content name="期間終" cabinex:cell="$14$0"/&gt;&lt;content name="活動国名" cabinex:cell="$5$0"/&gt;&lt;/block&gt;&lt;/cabinex:template&gt;&lt;cabinex:template cabinex:name="学外教育活動" cabinex:point="業績一覧!A1" cabinex:</vt:lpwstr>
  </property>
  <property fmtid="{D5CDD505-2E9C-101B-9397-08002B2CF9AE}" pid="51" name="[0000050]">
    <vt:lpwstr>size="13:1"&gt;&lt;block name=""&gt;&lt;content name="区分" cabinex:cell="$0$0"/&gt;&lt;content name="活動名" cabinex:cell="$8$0"/&gt;&lt;content name="活動内容" cabinex:cell="$9$0"/&gt;&lt;content name="主催者" cabinex:cell="$10$0"/&gt;&lt;content name="対象者等" cabinex:cell="$11$0"/&gt;&lt;content name="聴講者数"</vt:lpwstr>
  </property>
  <property fmtid="{D5CDD505-2E9C-101B-9397-08002B2CF9AE}" pid="52" name="[0000051]">
    <vt:lpwstr> cabinex:cell="$12$0"/&gt;&lt;content name="氏名" cabinex:cell="$3$0"/&gt;&lt;/block&gt;&lt;/cabinex:template&gt;&lt;cabinex:template cabinex:name="論文等" cabinex:point="業績一覧!A1" cabinex:size="30:1"&gt;&lt;block name=""&gt;&lt;content name="業績年度"/&gt;&lt;content name="活動区分"/&gt;&lt;content name="活動区分_日"/&gt;&lt;</vt:lpwstr>
  </property>
  <property fmtid="{D5CDD505-2E9C-101B-9397-08002B2CF9AE}" pid="53" name="[0000052]">
    <vt:lpwstr>content name="活動区分_英"/&gt;&lt;content name="タイトル（日）" cabinex:cell="$10$0"/&gt;&lt;content name="タイトル（英）"/&gt;&lt;content name="著者（日）" cabinex:cell="$9$0"/&gt;&lt;content name="著者（英）"/&gt;&lt;content name="担当内容"/&gt;&lt;content name="執筆形態"/&gt;&lt;content name="執筆形態_日"/&gt;&lt;content name="執筆形態_英"/&gt;&lt;co</vt:lpwstr>
  </property>
  <property fmtid="{D5CDD505-2E9C-101B-9397-08002B2CF9AE}" pid="54" name="[0000053]">
    <vt:lpwstr>ntent name="誌名（日）" cabinex:cell="$11$0"/&gt;&lt;content name="誌名（英）"/&gt;&lt;content name="出版者（日）"/&gt;&lt;content name="出版者（英）"/&gt;&lt;content name="巻" cabinex:cell="$12$0"/&gt;&lt;content name="号" cabinex:cell="$13$0"/&gt;&lt;content name="開始ページ" cabinex:cell="$14$0"/&gt;&lt;content name="終了ペー</vt:lpwstr>
  </property>
  <property fmtid="{D5CDD505-2E9C-101B-9397-08002B2CF9AE}" pid="55" name="[0000054]">
    <vt:lpwstr>ジ" cabinex:cell="$15$0"/&gt;&lt;content name="出版年月" cabinex:cell="$16$0"/&gt;&lt;content name="査読の有無"/&gt;&lt;content name="査読の有無_日"/&gt;&lt;content name="査読の有無_英"/&gt;&lt;content name="招待の有無"/&gt;&lt;content name="招待の有無_日"/&gt;&lt;content name="招待の有無_英"/&gt;&lt;content name="記述言語"/&gt;&lt;content name="記述言語</vt:lpwstr>
  </property>
  <property fmtid="{D5CDD505-2E9C-101B-9397-08002B2CF9AE}" pid="56" name="[0000055]">
    <vt:lpwstr>_日"/&gt;&lt;content name="記述言語_英"/&gt;&lt;content name="掲載種別" cabinex:cell="$29$0"/&gt;&lt;content name="掲載種別_日"/&gt;&lt;content name="掲載種別_英"/&gt;&lt;content name="掲載種別名（日）"/&gt;&lt;content name="掲載種別名（英）"/&gt;&lt;content name="国内外区分"/&gt;&lt;content name="国内外区分_日"/&gt;&lt;content name="国内外区分_英"/&gt;&lt;content n</vt:lpwstr>
  </property>
  <property fmtid="{D5CDD505-2E9C-101B-9397-08002B2CF9AE}" pid="57" name="[0000056]">
    <vt:lpwstr>ame="キーワード"/&gt;&lt;content name="専門分野"/&gt;&lt;content name="実施区分"/&gt;&lt;content name="実施区分_日"/&gt;&lt;content name="実施区分_英"/&gt;&lt;content name="添付ファイルURL"/&gt;&lt;content name="リポジトリ登録可否"/&gt;&lt;content name="リポジトリ登録可否_日"/&gt;&lt;content name="リポジトリ登録可否_英"/&gt;&lt;content name="論文原稿の有無"/&gt;&lt;content name</vt:lpwstr>
  </property>
  <property fmtid="{D5CDD505-2E9C-101B-9397-08002B2CF9AE}" pid="58" name="[0000057]">
    <vt:lpwstr>="論文原稿の有無_日"/&gt;&lt;content name="論文原稿の有無_英"/&gt;&lt;content name="リポジトリ公開希望年月日"/&gt;&lt;content name="リポジトリ登録結果"/&gt;&lt;content name="リポジトリ登録結果_日"/&gt;&lt;content name="リポジトリ登録結果_英"/&gt;&lt;content name="リポジトリ登録年月日"/&gt;&lt;content name="リポジトリURL"/&gt;&lt;content name="リポジトリ特記事項"/&gt;&lt;content name="ISS</vt:lpwstr>
  </property>
  <property fmtid="{D5CDD505-2E9C-101B-9397-08002B2CF9AE}" pid="59" name="[0000058]">
    <vt:lpwstr>N"/&gt;&lt;content name="インパクトファクター" cabinex:cell="$23$0"/&gt;&lt;content name="ファーストオーサー" cabinex:cell="$24$0"/&gt;&lt;content name="DOI" cabinex:cell="$17$0"/&gt;&lt;content name="JGlobalID"/&gt;&lt;content name="NAID"/&gt;&lt;content name="PMID"/&gt;&lt;content name="研究者リゾルバーID"/&gt;&lt;content name</vt:lpwstr>
  </property>
  <property fmtid="{D5CDD505-2E9C-101B-9397-08002B2CF9AE}" pid="60" name="[0000059]">
    <vt:lpwstr>="Permalink"/&gt;&lt;content name="URL"/&gt;&lt;content name="概要（日）" cabinex:cell="$25$0"/&gt;&lt;content name="概要（英）"/&gt;&lt;content name="業績を配布設定した共同研究者"/&gt;&lt;content name="登録日時"/&gt;&lt;content name="更新日時"/&gt;&lt;content name="更新者ID"/&gt;&lt;content name="更新種別"/&gt;&lt;content name="RRID"/&gt;&lt;content n</vt:lpwstr>
  </property>
  <property fmtid="{D5CDD505-2E9C-101B-9397-08002B2CF9AE}" pid="61" name="[0000060]">
    <vt:lpwstr>ame="FEEDID"/&gt;&lt;content name="FEEDKIND"/&gt;&lt;content name="RDID"/&gt;&lt;content name="RDKIND"/&gt;&lt;content name="編集制限"/&gt;&lt;content name="編集制限_日"/&gt;&lt;content name="編集制限_英"/&gt;&lt;/block&gt;&lt;/cabinex:template&gt;&lt;cabinex:template cabinex:name="社会活動その他" cabinex:point="業績一覧!A1" cabinex</vt:lpwstr>
  </property>
  <property fmtid="{D5CDD505-2E9C-101B-9397-08002B2CF9AE}" pid="62" name="[0000061]">
    <vt:lpwstr>:size="18:1"&gt;&lt;block name=""&gt;&lt;content name="業績名称" cabinex:cell="$9$0"/&gt;&lt;content name="業績内容" cabinex:cell="$10$0"/&gt;&lt;content name="担当者名" cabinex:cell="$8$0"/&gt;&lt;content name="始期" cabinex:cell="$11$0"/&gt;&lt;content name="終期" cabinex:cell="$12$0"/&gt;&lt;/block&gt;&lt;/cabinex:</vt:lpwstr>
  </property>
  <property fmtid="{D5CDD505-2E9C-101B-9397-08002B2CF9AE}" pid="63" name="[0000062]">
    <vt:lpwstr>template&gt;&lt;cabinex:template cabinex:name="社会活動特記事項" cabinex:point="業績一覧!A1" cabinex:size="18:1"&gt;&lt;block name=""&gt;&lt;content name="自由記述" cabinex:cell="$9$0"/&gt;&lt;content name="特記事項" cabinex:cell="$10$0"/&gt;&lt;content name="担当者名" cabinex:cell="$8$0"/&gt;&lt;/block&gt;&lt;/cabinex:</vt:lpwstr>
  </property>
  <property fmtid="{D5CDD505-2E9C-101B-9397-08002B2CF9AE}" pid="64" name="[0000063]">
    <vt:lpwstr>template&gt;&lt;cabinex:template cabinex:name="研究その他・受賞・ベンチャー・報道" cabinex:point="業績一覧!A1" cabinex:size="14:1"&gt;&lt;block name=""&gt;&lt;content name="担当者名" cabinex:cell="$9$0"/&gt;&lt;content name="タイトル" cabinex:cell="$10$0"/&gt;&lt;content name="内容" cabinex:cell="$11$0"/&gt;&lt;content n</vt:lpwstr>
  </property>
  <property fmtid="{D5CDD505-2E9C-101B-9397-08002B2CF9AE}" pid="65" name="[0000064]">
    <vt:lpwstr>ame="年月" cabinex:cell="$12$0"/&gt;&lt;content name="機関名" cabinex:cell="$13$0"/&gt;&lt;/block&gt;&lt;/cabinex:template&gt;&lt;cabinex:template cabinex:name="奨学寄附金" cabinex:point="奨学寄附金!B3" cabinex:size="5:1"&gt;&lt;block name=""&gt;&lt;content name="業績年度" cabinex:cell="$0$0"/&gt;&lt;content name="</vt:lpwstr>
  </property>
  <property fmtid="{D5CDD505-2E9C-101B-9397-08002B2CF9AE}" pid="66" name="[0000065]">
    <vt:lpwstr>寄附の目的" cabinex:cell="$1$0"/&gt;&lt;content name="機関名" cabinex:cell="$2$0"/&gt;&lt;content name="申込金額" cabinex:cell="$3$0"/&gt;&lt;content name="今年度納入金額" cabinex:cell="$4$0"/&gt;&lt;/block&gt;&lt;/cabinex:template&gt;&lt;cabinex:xml&gt;&lt;root&gt;&lt;block name="パラメータ"&gt;&lt;content name="開始" cabinex:cell="</vt:lpwstr>
  </property>
  <property fmtid="{D5CDD505-2E9C-101B-9397-08002B2CF9AE}" pid="67" name="[0000066]">
    <vt:lpwstr>業績一覧!J2"/&gt;&lt;content name="終了" cabinex:cell="業績一覧!K2"/&gt;&lt;content name="部署" cabinex:cell="業績一覧!L2"/&gt;&lt;content name="領域名" cabinex:cell="業績一覧!B1"/&gt;&lt;/block&gt;&lt;block name="部門紹介"&gt;&lt;block name="部門スタッフ" cabinex:template="職員" cabinex:loop="30" cabinex:repeat="y" cabinex:</vt:lpwstr>
  </property>
  <property fmtid="{D5CDD505-2E9C-101B-9397-08002B2CF9AE}" pid="68" name="[0000067]">
    <vt:lpwstr>render-only="false" cabinex:cell="業績一覧!B3"/&gt;&lt;block name="領域名・奨学寄附金登録" cabinex:template="研究実績" cabinex:loop="5" cabinex:repeat="y" cabinex:render-only="false" cabinex:cell="領域名・奨学寄附金登録!B3"/&gt;&lt;block name="部門キーワード・研究の概要一覧"&gt;&lt;block name=""&gt;&lt;content name="業績年"/&gt;</vt:lpwstr>
  </property>
  <property fmtid="{D5CDD505-2E9C-101B-9397-08002B2CF9AE}" pid="69" name="[0000068]">
    <vt:lpwstr>&lt;content name="部門コード"/&gt;&lt;content name="研究の概要" cabinex:cell="業績一覧!B36"/&gt;&lt;content name="研究の概要（英）"/&gt;&lt;content name="研究のキーワード" cabinex:cell="業績一覧!B39"/&gt;&lt;content name="特色等" cabinex:cell="業績一覧!B45"/&gt;&lt;content name="特色等（英）"/&gt;&lt;content name="本学の理念との関係" cabinex:cell="</vt:lpwstr>
  </property>
  <property fmtid="{D5CDD505-2E9C-101B-9397-08002B2CF9AE}" pid="70" name="[0000069]">
    <vt:lpwstr>業績一覧!B48"/&gt;&lt;content name="本学の理念との関係（英）"/&gt;&lt;content name="構成内容等" cabinex:cell="業績一覧!B42"/&gt;&lt;content name="登録日時"/&gt;&lt;content name="更新日時"/&gt;&lt;content name="更新者ID"/&gt;&lt;content name="更新種別"/&gt;&lt;content name="RRID"/&gt;&lt;content name="FEEDID"/&gt;&lt;content name="FEEDKIND"/&gt;&lt;conte</vt:lpwstr>
  </property>
  <property fmtid="{D5CDD505-2E9C-101B-9397-08002B2CF9AE}" pid="71" name="[0000070]">
    <vt:lpwstr>nt name="RDID"/&gt;&lt;content name="RDKIND"/&gt;&lt;content name="編集制限"/&gt;&lt;content name="編集制限_日"/&gt;&lt;content name="編集制限_英"/&gt;&lt;/block&gt;&lt;/block&gt;&lt;/block&gt;&lt;block name="英文・著書" cabinex:template="著書" cabinex:loop="50" cabinex:repeat="y" cabinex:render-only="false" cabinex:cell="</vt:lpwstr>
  </property>
  <property fmtid="{D5CDD505-2E9C-101B-9397-08002B2CF9AE}" pid="72" name="[0000071]">
    <vt:lpwstr>業績一覧!B62"/&gt;&lt;block name="英文・著書（分担執筆）" cabinex:template="著書（分担執筆）_英" cabinex:loop="50" cabinex:repeat="y" cabinex:render-only="false" cabinex:cell="業績一覧!B114"/&gt;&lt;block name="英文・著書（編纂・編集・監修）" cabinex:template="著書" cabinex:loop="50" cabinex:repeat="y" cabinex:</vt:lpwstr>
  </property>
  <property fmtid="{D5CDD505-2E9C-101B-9397-08002B2CF9AE}" pid="73" name="[0000072]">
    <vt:lpwstr>render-only="false" cabinex:cell="業績一覧!B166"/&gt;&lt;block name="英文：論文等原著論文（審査有）" cabinex:template="論文等" cabinex:loop="50" cabinex:repeat="y" cabinex:render-only="false" cabinex:cell="業績一覧!B219"/&gt;&lt;block name="英文：論文等原著論文（審査無）" cabinex:template="論文等" cabinex:loop</vt:lpwstr>
  </property>
  <property fmtid="{D5CDD505-2E9C-101B-9397-08002B2CF9AE}" pid="74" name="[0000073]">
    <vt:lpwstr>="50" cabinex:repeat="y" cabinex:render-only="false" cabinex:cell="業績一覧!B271"/&gt;&lt;block name="英文：論文等原著論文（総説）" cabinex:template="論文等" cabinex:loop="50" cabinex:repeat="y" cabinex:render-only="false" cabinex:cell="業績一覧!B323"/&gt;&lt;block name="英文：論文等その他研究等実績（報告書を含</vt:lpwstr>
  </property>
  <property fmtid="{D5CDD505-2E9C-101B-9397-08002B2CF9AE}" pid="75" name="[0000074]">
    <vt:lpwstr>む）" cabinex:template="論文等" cabinex:loop="50" cabinex:repeat="y" cabinex:render-only="false" cabinex:cell="業績一覧!B375"/&gt;&lt;block name="英文：論文等国際会議論文" cabinex:template="論文等" cabinex:loop="50" cabinex:repeat="y" cabinex:render-only="false" cabinex:cell="業績一覧!B42</vt:lpwstr>
  </property>
  <property fmtid="{D5CDD505-2E9C-101B-9397-08002B2CF9AE}" pid="76" name="[0000075]">
    <vt:lpwstr>7"/&gt;&lt;block name="和文：著書" cabinex:template="著書" cabinex:loop="50" cabinex:repeat="y" cabinex:render-only="false" cabinex:cell="業績一覧!B480"/&gt;&lt;block name="和文：著書（分担執筆）" cabinex:template="著書（分担執筆）_日" cabinex:loop="50" cabinex:repeat="y" cabinex:render-only="fals</vt:lpwstr>
  </property>
  <property fmtid="{D5CDD505-2E9C-101B-9397-08002B2CF9AE}" pid="77" name="[0000076]">
    <vt:lpwstr>e" cabinex:cell="業績一覧!B532"/&gt;&lt;block name="和文：著書（編纂・編集・監修）" cabinex:template="著書" cabinex:loop="50" cabinex:repeat="y" cabinex:render-only="false" cabinex:cell="業績一覧!B584"/&gt;&lt;block name="和文：論文等原著論文（審査有）" cabinex:template="論文等" cabinex:loop="50" cabinex:repe</vt:lpwstr>
  </property>
  <property fmtid="{D5CDD505-2E9C-101B-9397-08002B2CF9AE}" pid="78" name="[0000077]">
    <vt:lpwstr>at="y" cabinex:render-only="false" cabinex:cell="業績一覧!B637"/&gt;&lt;block name="和文：論文等原著論文（審査無）" cabinex:template="論文等" cabinex:loop="50" cabinex:repeat="y" cabinex:render-only="false" cabinex:cell="業績一覧!B689"/&gt;&lt;block name="和文：論文等原著論文（総説）" cabinex:template="論文等</vt:lpwstr>
  </property>
  <property fmtid="{D5CDD505-2E9C-101B-9397-08002B2CF9AE}" pid="79" name="[0000078]">
    <vt:lpwstr>" cabinex:loop="50" cabinex:repeat="y" cabinex:render-only="false" cabinex:cell="業績一覧!B741"/&gt;&lt;block name="和文：論文等その他研究等実績（報告書を含む）" cabinex:template="論文等" cabinex:loop="50" cabinex:repeat="y" cabinex:render-only="false" cabinex:cell="業績一覧!B793"/&gt;&lt;block name</vt:lpwstr>
  </property>
  <property fmtid="{D5CDD505-2E9C-101B-9397-08002B2CF9AE}" pid="80" name="[0000079]">
    <vt:lpwstr>="和文：論文等国際会議論文" cabinex:template="論文等" cabinex:loop="50" cabinex:repeat="y" cabinex:render-only="false" cabinex:cell="業績一覧!B845"/&gt;&lt;block name="国際学会特別講演" cabinex:template="講演・口頭発表等" cabinex:loop="50" cabinex:repeat="y" cabinex:render-only="false" cabinex:c</vt:lpwstr>
  </property>
  <property fmtid="{D5CDD505-2E9C-101B-9397-08002B2CF9AE}" pid="81" name="[0000080]">
    <vt:lpwstr>ell="業績一覧!B899"/&gt;&lt;block name="国際学会シンポジスト・パネリスト等" cabinex:template="講演・口頭発表等" cabinex:loop="50" cabinex:repeat="y" cabinex:render-only="false" cabinex:cell="業績一覧!B951"/&gt;&lt;block name="国際学会一般講演（口演）" cabinex:template="講演・口頭発表等" cabinex:loop="50" cabinex:repeat</vt:lpwstr>
  </property>
  <property fmtid="{D5CDD505-2E9C-101B-9397-08002B2CF9AE}" pid="82" name="[0000081]">
    <vt:lpwstr>="y" cabinex:render-only="false" cabinex:cell="業績一覧!B1003"/&gt;&lt;block name="国際学会一般講演（ポスター）" cabinex:template="講演・口頭発表等" cabinex:loop="50" cabinex:repeat="y" cabinex:render-only="false" cabinex:cell="業績一覧!B1055"/&gt;&lt;block name="国際学会一般講演" cabinex:template="講演・口頭</vt:lpwstr>
  </property>
  <property fmtid="{D5CDD505-2E9C-101B-9397-08002B2CF9AE}" pid="83" name="[0000082]">
    <vt:lpwstr>発表等" cabinex:loop="50" cabinex:repeat="y" cabinex:render-only="false" cabinex:cell="業績一覧!B1107"/&gt;&lt;block name="国際学会その他" cabinex:template="講演・口頭発表等" cabinex:loop="50" cabinex:repeat="y" cabinex:render-only="false" cabinex:cell="業績一覧!B1159"/&gt;&lt;block name="国内学</vt:lpwstr>
  </property>
  <property fmtid="{D5CDD505-2E9C-101B-9397-08002B2CF9AE}" pid="84" name="[0000083]">
    <vt:lpwstr>会特別講演" cabinex:template="講演・口頭発表等" cabinex:loop="50" cabinex:repeat="y" cabinex:render-only="false" cabinex:cell="業績一覧!B1212"/&gt;&lt;block name="国内学会シンポジスト・パネリスト等" cabinex:template="講演・口頭発表等" cabinex:loop="100" cabinex:repeat="y" cabinex:render-only="false" ca</vt:lpwstr>
  </property>
  <property fmtid="{D5CDD505-2E9C-101B-9397-08002B2CF9AE}" pid="85" name="[0000084]">
    <vt:lpwstr>binex:cell="業績一覧!B1264"/&gt;&lt;block name="国内学会一般講演（口演）" cabinex:template="講演・口頭発表等" cabinex:loop="100" cabinex:repeat="y" cabinex:render-only="false" cabinex:cell="業績一覧!B1366"/&gt;&lt;block name="国内学会一般講演（ポスター）" cabinex:template="講演・口頭発表等" cabinex:loop="100" cabine</vt:lpwstr>
  </property>
  <property fmtid="{D5CDD505-2E9C-101B-9397-08002B2CF9AE}" pid="86" name="[0000085]">
    <vt:lpwstr>x:repeat="y" cabinex:render-only="false" cabinex:cell="業績一覧!B1468"/&gt;&lt;block name="国内学会一般講演" cabinex:template="講演・口頭発表等" cabinex:loop="50" cabinex:repeat="y" cabinex:render-only="false" cabinex:cell="業績一覧!B1570"/&gt;&lt;block name="国内学会その他" cabinex:template="講演・口</vt:lpwstr>
  </property>
  <property fmtid="{D5CDD505-2E9C-101B-9397-08002B2CF9AE}" pid="87" name="[0000086]">
    <vt:lpwstr>頭発表等" cabinex:loop="50" cabinex:repeat="y" cabinex:render-only="false" cabinex:cell="業績一覧!B1622"/&gt;&lt;block name="国内学会(地方）特別講演" cabinex:template="講演・口頭発表等" cabinex:loop="50" cabinex:repeat="y" cabinex:render-only="false" cabinex:cell="業績一覧!B1675"/&gt;&lt;block nam</vt:lpwstr>
  </property>
  <property fmtid="{D5CDD505-2E9C-101B-9397-08002B2CF9AE}" pid="88" name="[0000087]">
    <vt:lpwstr>e="国内学会（地方）シンポジスト・パネリスト等" cabinex:template="講演・口頭発表等" cabinex:loop="50" cabinex:repeat="y" cabinex:render-only="false" cabinex:cell="業績一覧!B1727"/&gt;&lt;block name="国内学会（地方）一般講演（口演）" cabinex:template="講演・口頭発表等" cabinex:loop="50" cabinex:repeat="y" cabinex:rende</vt:lpwstr>
  </property>
  <property fmtid="{D5CDD505-2E9C-101B-9397-08002B2CF9AE}" pid="89" name="[0000088]">
    <vt:lpwstr>r-only="false" cabinex:cell="業績一覧!B1779"/&gt;&lt;block name="国内学会（地方）一般講演（ポスター）" cabinex:template="講演・口頭発表等" cabinex:loop="50" cabinex:repeat="y" cabinex:render-only="false" cabinex:cell="業績一覧!B1831"/&gt;&lt;block name="国内学会（地方）一般講演" cabinex:template="講演・口頭発表等" cabin</vt:lpwstr>
  </property>
  <property fmtid="{D5CDD505-2E9C-101B-9397-08002B2CF9AE}" pid="90" name="[0000089]">
    <vt:lpwstr>ex:loop="50" cabinex:repeat="y" cabinex:render-only="false" cabinex:cell="業績一覧!B1883"/&gt;&lt;block name="国内学会（地方）その他" cabinex:template="講演・口頭発表等" cabinex:loop="50" cabinex:repeat="y" cabinex:render-only="false" cabinex:cell="業績一覧!B1935"/&gt;&lt;block name="その他の研究会・集</vt:lpwstr>
  </property>
  <property fmtid="{D5CDD505-2E9C-101B-9397-08002B2CF9AE}" pid="91" name="[0000090]">
    <vt:lpwstr>会特別講演" cabinex:template="講演・口頭発表等" cabinex:loop="50" cabinex:repeat="y" cabinex:render-only="false" cabinex:cell="業績一覧!B1988"/&gt;&lt;block name="その他の研究会・集会シンポジスト・パネリスト等" cabinex:template="講演・口頭発表等" cabinex:loop="50" cabinex:repeat="y" cabinex:render-only="fals</vt:lpwstr>
  </property>
  <property fmtid="{D5CDD505-2E9C-101B-9397-08002B2CF9AE}" pid="92" name="[0000091]">
    <vt:lpwstr>e" cabinex:cell="業績一覧!B2040"/&gt;&lt;block name="その他の研究会・集会一般講演（口演）" cabinex:template="講演・口頭発表等" cabinex:loop="50" cabinex:repeat="y" cabinex:render-only="false" cabinex:cell="業績一覧!B2092"/&gt;&lt;block name="その他の研究会・集会一般講演（ポスター）" cabinex:template="講演・口頭発表等" cabinex:l</vt:lpwstr>
  </property>
  <property fmtid="{D5CDD505-2E9C-101B-9397-08002B2CF9AE}" pid="93" name="[0000092]">
    <vt:lpwstr>oop="50" cabinex:repeat="y" cabinex:render-only="false" cabinex:cell="業績一覧!B2144"/&gt;&lt;block name="その他の研究会・集会一般講演" cabinex:template="講演・口頭発表等" cabinex:loop="50" cabinex:repeat="y" cabinex:render-only="false" cabinex:cell="業績一覧!B2196"/&gt;&lt;block name="その他の研究会・集会</vt:lpwstr>
  </property>
  <property fmtid="{D5CDD505-2E9C-101B-9397-08002B2CF9AE}" pid="94" name="[0000093]">
    <vt:lpwstr>その他" cabinex:template="講演・口頭発表等" cabinex:loop="50" cabinex:repeat="y" cabinex:render-only="false" cabinex:cell="業績一覧!B2248"/&gt;&lt;block name="特許等" cabinex:template="特許等" cabinex:loop="10" cabinex:repeat="y" cabinex:render-only="false" cabinex:cell="業績一覧!B2301</vt:lpwstr>
  </property>
  <property fmtid="{D5CDD505-2E9C-101B-9397-08002B2CF9AE}" pid="95" name="[0000094]">
    <vt:lpwstr>"/&gt;&lt;block name="その他業績" cabinex:template="その他業績" cabinex:loop="20" cabinex:repeat="y" cabinex:render-only="false" cabinex:cell="業績一覧!B2313"/&gt;&lt;block name="科研費・研究助成金等（プロジェクト活動）" cabinex:template="科研費・研究助成金等" cabinex:loop="50" cabinex:repeat="y" cabinex:rende</vt:lpwstr>
  </property>
  <property fmtid="{D5CDD505-2E9C-101B-9397-08002B2CF9AE}" pid="96" name="[0000095]">
    <vt:lpwstr>r-only="false" cabinex:cell="業績一覧!B2337"/&gt;&lt;block name="科研費・研究助成金等（科研費・学内競争的資金等）" cabinex:template="科研費・研究助成金等" cabinex:loop="50" cabinex:repeat="y" cabinex:render-only="false" cabinex:cell="業績一覧!B2389"/&gt;&lt;block name="学会の開催" cabinex:template="学会の開催" cabinex</vt:lpwstr>
  </property>
  <property fmtid="{D5CDD505-2E9C-101B-9397-08002B2CF9AE}" pid="97" name="[0000096]">
    <vt:lpwstr>:loop="50" cabinex:repeat="y" cabinex:render-only="false" cabinex:cell="業績一覧!B2447"/&gt;&lt;block name="学会の実績" cabinex:template="学会の実績" cabinex:loop="300" cabinex:repeat="y" cabinex:render-only="false" cabinex:cell="業績一覧!B2500"/&gt;&lt;block name="座長" cabinex:templat</vt:lpwstr>
  </property>
  <property fmtid="{D5CDD505-2E9C-101B-9397-08002B2CF9AE}" pid="98" name="[0000097]">
    <vt:lpwstr>e="座長" cabinex:loop="50" cabinex:repeat="y" cabinex:render-only="false" cabinex:cell="業績一覧!B2803"/&gt;&lt;block name="学術雑誌等の編集" cabinex:template="学術雑誌等の編集" cabinex:loop="50" cabinex:repeat="y" cabinex:render-only="false" cabinex:cell="業績一覧!B2856"/&gt;&lt;block name="</vt:lpwstr>
  </property>
  <property fmtid="{D5CDD505-2E9C-101B-9397-08002B2CF9AE}" pid="99" name="[0000098]">
    <vt:lpwstr>その他" cabinex:template="研究その他・受賞・ベンチャー・報道" cabinex:loop="50" cabinex:repeat="y" cabinex:render-only="false" cabinex:cell="業績一覧!B2908"/&gt;&lt;block name="行政等企画参画" cabinex:template="行政等企画参画" cabinex:loop="50" cabinex:repeat="y" cabinex:render-only="false" cabinex</vt:lpwstr>
  </property>
  <property fmtid="{D5CDD505-2E9C-101B-9397-08002B2CF9AE}" pid="100" name="[0000099]">
    <vt:lpwstr>:cell="業績一覧!B2963"/&gt;&lt;block name="学外教育活動" cabinex:template="学外教育活動" cabinex:loop="55" cabinex:repeat="y" cabinex:render-only="false" cabinex:cell="業績一覧!B3016"/&gt;&lt;block name="国際協力事業" cabinex:template="国際協力事業" cabinex:loop="18" cabinex:repeat="y" cabinex:rend</vt:lpwstr>
  </property>
  <property fmtid="{D5CDD505-2E9C-101B-9397-08002B2CF9AE}" pid="101" name="[0000100]">
    <vt:lpwstr>er-only="false" cabinex:cell="業績一覧!B3076"/&gt;&lt;block name="社会活動その他" cabinex:template="社会活動その他" cabinex:loop="50" cabinex:repeat="y" cabinex:render-only="false" cabinex:cell="業績一覧!B3096"/&gt;&lt;block name="社会活動特記事項" cabinex:template="社会活動特記事項" cabinex:loop="50" ca</vt:lpwstr>
  </property>
  <property fmtid="{D5CDD505-2E9C-101B-9397-08002B2CF9AE}" pid="102" name="[0000101]">
    <vt:lpwstr>binex:repeat="y" cabinex:render-only="false" cabinex:cell="業績一覧!B3148"/&gt;&lt;block name="奨学寄附金" cabinex:template="奨学寄附金" cabinex:loop="50" cabinex:repeat="y" cabinex:render-only="false" cabinex:cell="奨学寄附金!B3"/&gt;&lt;/root&gt;&lt;/cabinex:xml&gt;&lt;/cabinex:root&gt;</vt:lpwstr>
  </property>
  <property fmtid="{D5CDD505-2E9C-101B-9397-08002B2CF9AE}" pid="103" name="KSOProductBuildVer">
    <vt:lpwstr>1033-10.2.0.6020</vt:lpwstr>
  </property>
</Properties>
</file>